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" windowWidth="11340" windowHeight="6795"/>
  </bookViews>
  <sheets>
    <sheet name="0503117 Отчет об исп" sheetId="1" r:id="rId1"/>
  </sheets>
  <calcPr calcId="125725"/>
</workbook>
</file>

<file path=xl/calcChain.xml><?xml version="1.0" encoding="utf-8"?>
<calcChain xmlns="http://schemas.openxmlformats.org/spreadsheetml/2006/main">
  <c r="S12" i="1"/>
  <c r="V12"/>
  <c r="AA12"/>
  <c r="S13"/>
  <c r="V13"/>
  <c r="AA13"/>
  <c r="S14"/>
  <c r="V14"/>
  <c r="V15"/>
  <c r="S16"/>
  <c r="V16"/>
  <c r="S17"/>
  <c r="V17"/>
  <c r="AA17"/>
  <c r="S18"/>
  <c r="V18"/>
  <c r="AA18"/>
  <c r="S19"/>
  <c r="V19"/>
  <c r="AA19"/>
  <c r="S20"/>
  <c r="V20"/>
  <c r="AA20"/>
  <c r="S21"/>
  <c r="V21"/>
  <c r="AA21"/>
  <c r="V22"/>
  <c r="S23"/>
  <c r="V23"/>
  <c r="AA23"/>
  <c r="S24"/>
  <c r="V24"/>
  <c r="AA24"/>
  <c r="T29"/>
  <c r="W29"/>
  <c r="AB29"/>
  <c r="T30"/>
  <c r="W30"/>
  <c r="AB30"/>
  <c r="T31"/>
  <c r="W31"/>
  <c r="AB31"/>
  <c r="T32"/>
  <c r="W32"/>
  <c r="AB32"/>
  <c r="T33"/>
  <c r="W33"/>
  <c r="AB33"/>
  <c r="T34"/>
  <c r="W34"/>
  <c r="AB34"/>
  <c r="T35"/>
  <c r="W35"/>
  <c r="AB35"/>
  <c r="T36"/>
  <c r="W36"/>
  <c r="AB36"/>
  <c r="T37"/>
  <c r="W37"/>
  <c r="AB37"/>
  <c r="T38"/>
  <c r="W38"/>
  <c r="AB38"/>
  <c r="T39"/>
  <c r="AB39"/>
  <c r="T40"/>
  <c r="W40"/>
  <c r="AB40"/>
  <c r="T41"/>
  <c r="W41"/>
  <c r="AB41"/>
  <c r="T42"/>
  <c r="AB42"/>
  <c r="T43"/>
  <c r="W43"/>
  <c r="AB43"/>
  <c r="T44"/>
  <c r="W44"/>
  <c r="AB44"/>
  <c r="T45"/>
  <c r="AB45"/>
  <c r="T46"/>
  <c r="W46"/>
  <c r="AB46"/>
  <c r="T47"/>
  <c r="W47"/>
  <c r="AB47"/>
  <c r="T48"/>
  <c r="W48"/>
  <c r="AB48"/>
  <c r="T49"/>
  <c r="W49"/>
  <c r="AB49"/>
  <c r="T50"/>
  <c r="W50"/>
  <c r="AB50"/>
  <c r="T51"/>
  <c r="W51"/>
  <c r="AB51"/>
  <c r="T52"/>
  <c r="W52"/>
  <c r="AB52"/>
  <c r="T53"/>
  <c r="W53"/>
  <c r="AB53"/>
  <c r="T54"/>
  <c r="AB54"/>
  <c r="T55"/>
  <c r="W55"/>
  <c r="AB55"/>
  <c r="T56"/>
  <c r="W56"/>
  <c r="AB56"/>
  <c r="T57"/>
  <c r="W57"/>
  <c r="AB57"/>
  <c r="T58"/>
  <c r="W58"/>
  <c r="AB58"/>
  <c r="T59"/>
  <c r="W59"/>
  <c r="S64"/>
  <c r="V64"/>
  <c r="S70"/>
  <c r="V70"/>
  <c r="AA70"/>
  <c r="S71"/>
  <c r="V71"/>
  <c r="S72"/>
  <c r="V72"/>
</calcChain>
</file>

<file path=xl/sharedStrings.xml><?xml version="1.0" encoding="utf-8"?>
<sst xmlns="http://schemas.openxmlformats.org/spreadsheetml/2006/main" count="306" uniqueCount="147">
  <si>
    <t>ОТЧЕТ ОБ ИСПОЛНЕНИИ БЮДЖЕТА</t>
  </si>
  <si>
    <t>КОДЫ</t>
  </si>
  <si>
    <t xml:space="preserve">Форма по ОКУД </t>
  </si>
  <si>
    <t>0503117</t>
  </si>
  <si>
    <t>на 1 октября 2021 г.</t>
  </si>
  <si>
    <t xml:space="preserve">Дата </t>
  </si>
  <si>
    <t>Наименование финансового органа</t>
  </si>
  <si>
    <t>Муниципальное учреждение "Администрация Побединского сельского поселения"</t>
  </si>
  <si>
    <t xml:space="preserve">по ОКПО </t>
  </si>
  <si>
    <t xml:space="preserve">Глава по БК </t>
  </si>
  <si>
    <t>35088221</t>
  </si>
  <si>
    <t/>
  </si>
  <si>
    <t>Наименование публично-правового образования</t>
  </si>
  <si>
    <t>бюджет Побединского сельского поселения</t>
  </si>
  <si>
    <t xml:space="preserve">по ОКТМО </t>
  </si>
  <si>
    <t>96207837001</t>
  </si>
  <si>
    <t>Периодичность:</t>
  </si>
  <si>
    <t>месячная, квартальная, годовая</t>
  </si>
  <si>
    <t>Единица измерения:</t>
  </si>
  <si>
    <t>руб.</t>
  </si>
  <si>
    <t xml:space="preserve">по ОКЕИ </t>
  </si>
  <si>
    <t>383</t>
  </si>
  <si>
    <t>1. Доходы бюджета</t>
  </si>
  <si>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</si>
  <si>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</si>
  <si>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</si>
  <si>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</si>
  <si>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</si>
  <si>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</si>
  <si>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1</t>
  </si>
  <si>
    <t>2</t>
  </si>
  <si>
    <t>3</t>
  </si>
  <si>
    <t>4</t>
  </si>
  <si>
    <t>5</t>
  </si>
  <si>
    <t>6</t>
  </si>
  <si>
    <t>Доходы бюджета всего, в т.ч.</t>
  </si>
  <si>
    <t>010</t>
  </si>
  <si>
    <t>х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</si>
  <si>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</si>
  <si>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</si>
  <si>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</si>
  <si>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182 10102020 01 0000 110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</si>
  <si>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</si>
  <si>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</si>
  <si>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182 10102030 01 0000 110</t>
  </si>
  <si>
    <t>Налог, взимаемый с налогоплательщиков, выбравших в качестве объекта налогообложения доходы</t>
  </si>
  <si>
    <t>182 10501011 01 0000 110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</si>
  <si>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</si>
  <si>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182 10501021 01 0000 110</t>
  </si>
  <si>
    <t>Единый сельскохозяйственный налог</t>
  </si>
  <si>
    <t>182 10503010 01 0000 110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</si>
  <si>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</si>
  <si>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182 10601030 10 0000 110</t>
  </si>
  <si>
    <t>Земельный налог с организаций, обладающих земельным участком, расположенным в границах сельских поселений</t>
  </si>
  <si>
    <t>182 10606033 10 0000 110</t>
  </si>
  <si>
    <t>Земельный налог с физических лиц, обладающих земельным участком, расположенным в границах сельских поселений</t>
  </si>
  <si>
    <t>182 10606043 10 0000 110</t>
  </si>
  <si>
    <t>Земельный налог (по обязательствам, возникшим до 1 января 2006 года), мобилизуемый на территориях сельских поселений</t>
  </si>
  <si>
    <t>182 10904053 10 0000 110</t>
  </si>
  <si>
    <t>Дотации бюджетам сельских поселений на выравнивание бюджетной обеспеченности из бюджета субъекта Российской Федерации</t>
  </si>
  <si>
    <t>564 20215001 10 0000 150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</si>
  <si>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</si>
  <si>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564 20235118 10 0000 150</t>
  </si>
  <si>
    <t>2. Расходы бюджета</t>
  </si>
  <si>
    <t>Код расхода
по бюджетной
классификации</t>
  </si>
  <si>
    <t>КОСГУ</t>
  </si>
  <si>
    <t>7</t>
  </si>
  <si>
    <t>Расходы бюджета всего, в т.ч.</t>
  </si>
  <si>
    <t>200</t>
  </si>
  <si>
    <t>Заработная плата</t>
  </si>
  <si>
    <t>564 0104 0020000011 121</t>
  </si>
  <si>
    <t>211</t>
  </si>
  <si>
    <t>Социальные пособия и компенсации персоналу в денежной форме</t>
  </si>
  <si>
    <t>266</t>
  </si>
  <si>
    <t>Начисления на выплаты по оплате труда</t>
  </si>
  <si>
    <t>564 0104 0020000011 129</t>
  </si>
  <si>
    <t>213</t>
  </si>
  <si>
    <t>Коммунальные услуги</t>
  </si>
  <si>
    <t>564 0104 0020000014 244</t>
  </si>
  <si>
    <t>223</t>
  </si>
  <si>
    <t>564 0104 0020000014 247</t>
  </si>
  <si>
    <t>Налоги, пошлины и сборы</t>
  </si>
  <si>
    <t>564 0104 0020000016 851</t>
  </si>
  <si>
    <t>291</t>
  </si>
  <si>
    <t>Услуги связи</t>
  </si>
  <si>
    <t>564 0104 0020000019 242</t>
  </si>
  <si>
    <t>221</t>
  </si>
  <si>
    <t>Прочие работы, услуги</t>
  </si>
  <si>
    <t>226</t>
  </si>
  <si>
    <t>Арендная плата за пользование имуществом (за исключением земельных участков и других обособленных природных объектов)</t>
  </si>
  <si>
    <t>564 0104 0020000019 244</t>
  </si>
  <si>
    <t>224</t>
  </si>
  <si>
    <t>Работы, услуги по содержанию имущества</t>
  </si>
  <si>
    <t>225</t>
  </si>
  <si>
    <t>Увеличение стоимости прочих материальных запасов</t>
  </si>
  <si>
    <t>346</t>
  </si>
  <si>
    <t>564 0104 0020000019 853</t>
  </si>
  <si>
    <t>Иные выплаты текущего характера организациям</t>
  </si>
  <si>
    <t>297</t>
  </si>
  <si>
    <t>564 0107 0200000020 880</t>
  </si>
  <si>
    <t>Расходы</t>
  </si>
  <si>
    <t>564 0111 0700005020 870</t>
  </si>
  <si>
    <t>564 0203 0010051181 121</t>
  </si>
  <si>
    <t>564 0203 0010051181 129</t>
  </si>
  <si>
    <t>564 0203 0010051184 247</t>
  </si>
  <si>
    <t>Прочие несоциальные выплаты персоналу в денежной форме</t>
  </si>
  <si>
    <t>564 0203 0010051189 122</t>
  </si>
  <si>
    <t>212</t>
  </si>
  <si>
    <t>Транспортные услуги</t>
  </si>
  <si>
    <t>222</t>
  </si>
  <si>
    <t>564 0203 0010051189 242</t>
  </si>
  <si>
    <t>564 0203 0010051189 244</t>
  </si>
  <si>
    <t>564 0310 2180002000 870</t>
  </si>
  <si>
    <t>564 0503 6000001000 244</t>
  </si>
  <si>
    <t>564 0503 6000001000 247</t>
  </si>
  <si>
    <t>564 0503 6000005000 244</t>
  </si>
  <si>
    <t>Перечисления другим бюджетам бюджетной системы Российской Федерации</t>
  </si>
  <si>
    <t>564 0801 5170008000 540</t>
  </si>
  <si>
    <t>251</t>
  </si>
  <si>
    <t>Результат исполнения бюджета (дефицит\ профицит)</t>
  </si>
  <si>
    <t>450</t>
  </si>
  <si>
    <t>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</si>
  <si>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</si>
  <si>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</si>
  <si>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</si>
  <si>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 xml:space="preserve">     в том числе:</t>
  </si>
  <si>
    <t>источники внутреннего финансирования бюджета, из них:</t>
  </si>
  <si>
    <t>520</t>
  </si>
  <si>
    <t>источники внешнего финансирования бюджета, из них:</t>
  </si>
  <si>
    <t>620</t>
  </si>
  <si>
    <t>Изменение остатков средств</t>
  </si>
  <si>
    <t>700</t>
  </si>
  <si>
    <t>01050000 00 0000 000</t>
  </si>
  <si>
    <t xml:space="preserve">     увеличение остатков средств</t>
  </si>
  <si>
    <t>710</t>
  </si>
  <si>
    <t>564 01050201 10 0000 510</t>
  </si>
  <si>
    <t xml:space="preserve">     уменьшение остатков средств</t>
  </si>
  <si>
    <t>720</t>
  </si>
  <si>
    <t>564 01050201 10 0000 610</t>
  </si>
  <si>
    <t>Исполнитель:</t>
  </si>
  <si>
    <t>Главный бухгалтер</t>
  </si>
  <si>
    <t>Хазбулатова М. М.</t>
  </si>
  <si>
    <t>(должность)</t>
  </si>
  <si>
    <t>(подпись)</t>
  </si>
  <si>
    <t>(расшифровка подписи)</t>
  </si>
  <si>
    <t xml:space="preserve">   15 ноября 2021 г.   </t>
  </si>
  <si>
    <t>Форма 0503117 с.1</t>
  </si>
</sst>
</file>

<file path=xl/styles.xml><?xml version="1.0" encoding="utf-8"?>
<styleSheet xmlns="http://schemas.openxmlformats.org/spreadsheetml/2006/main">
  <fonts count="7">
    <font>
      <sz val="10"/>
      <color indexed="64"/>
      <name val="Arial"/>
      <charset val="1"/>
    </font>
    <font>
      <b/>
      <sz val="9"/>
      <color indexed="8"/>
      <name val="Tahoma"/>
      <charset val="1"/>
    </font>
    <font>
      <sz val="8"/>
      <color indexed="8"/>
      <name val="Tahoma"/>
      <charset val="1"/>
    </font>
    <font>
      <i/>
      <sz val="8"/>
      <color indexed="8"/>
      <name val="Tahoma"/>
      <charset val="1"/>
    </font>
    <font>
      <b/>
      <sz val="8"/>
      <color indexed="8"/>
      <name val="Tahoma"/>
      <charset val="1"/>
    </font>
    <font>
      <sz val="7"/>
      <color indexed="8"/>
      <name val="Tahoma"/>
      <charset val="1"/>
    </font>
    <font>
      <u/>
      <sz val="8"/>
      <color indexed="8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NumberFormat="1"/>
    <xf numFmtId="0" fontId="1" fillId="2" borderId="0" xfId="0" applyNumberFormat="1" applyFont="1" applyFill="1" applyAlignment="1">
      <alignment horizont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right" wrapText="1"/>
    </xf>
    <xf numFmtId="0" fontId="2" fillId="2" borderId="3" xfId="0" applyNumberFormat="1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left" wrapText="1"/>
    </xf>
    <xf numFmtId="0" fontId="3" fillId="2" borderId="5" xfId="0" applyNumberFormat="1" applyFont="1" applyFill="1" applyBorder="1" applyAlignment="1">
      <alignment horizontal="left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left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Alignment="1">
      <alignment horizont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5" fillId="2" borderId="12" xfId="0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5" fillId="2" borderId="14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left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right" vertical="center" wrapText="1"/>
    </xf>
    <xf numFmtId="4" fontId="2" fillId="2" borderId="14" xfId="0" applyNumberFormat="1" applyFont="1" applyFill="1" applyBorder="1" applyAlignment="1">
      <alignment horizontal="right" vertical="center" wrapText="1"/>
    </xf>
    <xf numFmtId="0" fontId="2" fillId="2" borderId="15" xfId="0" applyNumberFormat="1" applyFont="1" applyFill="1" applyBorder="1" applyAlignment="1">
      <alignment horizontal="left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4" fontId="2" fillId="2" borderId="16" xfId="0" applyNumberFormat="1" applyFont="1" applyFill="1" applyBorder="1" applyAlignment="1">
      <alignment horizontal="right" vertical="center" wrapText="1"/>
    </xf>
    <xf numFmtId="4" fontId="2" fillId="2" borderId="17" xfId="0" applyNumberFormat="1" applyFont="1" applyFill="1" applyBorder="1" applyAlignment="1">
      <alignment horizontal="right" vertical="center" wrapText="1"/>
    </xf>
    <xf numFmtId="0" fontId="2" fillId="2" borderId="17" xfId="0" applyNumberFormat="1" applyFont="1" applyFill="1" applyBorder="1" applyAlignment="1">
      <alignment horizontal="right" vertical="center" wrapText="1"/>
    </xf>
    <xf numFmtId="0" fontId="2" fillId="2" borderId="16" xfId="0" applyNumberFormat="1" applyFont="1" applyFill="1" applyBorder="1" applyAlignment="1">
      <alignment horizontal="right" vertical="center" wrapText="1"/>
    </xf>
    <xf numFmtId="0" fontId="4" fillId="2" borderId="18" xfId="0" applyNumberFormat="1" applyFont="1" applyFill="1" applyBorder="1" applyAlignment="1">
      <alignment horizont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2" fillId="2" borderId="19" xfId="0" applyNumberFormat="1" applyFont="1" applyFill="1" applyBorder="1" applyAlignment="1">
      <alignment horizontal="left" vertical="center" wrapText="1"/>
    </xf>
    <xf numFmtId="0" fontId="2" fillId="2" borderId="19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4" fontId="2" fillId="2" borderId="20" xfId="0" applyNumberFormat="1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horizontal="righ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2" fillId="2" borderId="22" xfId="0" applyNumberFormat="1" applyFont="1" applyFill="1" applyBorder="1" applyAlignment="1">
      <alignment horizontal="center" vertical="center" wrapText="1"/>
    </xf>
    <xf numFmtId="4" fontId="2" fillId="2" borderId="22" xfId="0" applyNumberFormat="1" applyFont="1" applyFill="1" applyBorder="1" applyAlignment="1">
      <alignment horizontal="right" vertical="center" wrapText="1"/>
    </xf>
    <xf numFmtId="0" fontId="2" fillId="2" borderId="23" xfId="0" applyNumberFormat="1" applyFont="1" applyFill="1" applyBorder="1" applyAlignment="1">
      <alignment horizontal="center" vertical="center" wrapText="1"/>
    </xf>
    <xf numFmtId="4" fontId="2" fillId="2" borderId="26" xfId="0" applyNumberFormat="1" applyFont="1" applyFill="1" applyBorder="1" applyAlignment="1">
      <alignment horizontal="right" vertical="center" wrapText="1"/>
    </xf>
    <xf numFmtId="0" fontId="2" fillId="2" borderId="29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left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right" vertical="center" wrapText="1"/>
    </xf>
    <xf numFmtId="0" fontId="2" fillId="2" borderId="1" xfId="0" applyNumberFormat="1" applyFont="1" applyFill="1" applyBorder="1" applyAlignment="1">
      <alignment horizontal="right" vertical="center" wrapText="1"/>
    </xf>
    <xf numFmtId="0" fontId="2" fillId="2" borderId="28" xfId="0" applyNumberFormat="1" applyFont="1" applyFill="1" applyBorder="1" applyAlignment="1">
      <alignment horizontal="right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right" vertical="center" wrapText="1"/>
    </xf>
    <xf numFmtId="0" fontId="2" fillId="2" borderId="27" xfId="0" applyNumberFormat="1" applyFont="1" applyFill="1" applyBorder="1" applyAlignment="1">
      <alignment horizontal="right" vertical="center" wrapText="1"/>
    </xf>
    <xf numFmtId="0" fontId="2" fillId="2" borderId="30" xfId="0" applyNumberFormat="1" applyFont="1" applyFill="1" applyBorder="1" applyAlignment="1">
      <alignment horizontal="right" vertical="center" wrapText="1"/>
    </xf>
    <xf numFmtId="0" fontId="2" fillId="2" borderId="31" xfId="0" applyNumberFormat="1" applyFont="1" applyFill="1" applyBorder="1" applyAlignment="1">
      <alignment horizontal="right" vertical="center" wrapText="1"/>
    </xf>
    <xf numFmtId="4" fontId="2" fillId="2" borderId="30" xfId="0" applyNumberFormat="1" applyFont="1" applyFill="1" applyBorder="1" applyAlignment="1">
      <alignment horizontal="right" vertical="center" wrapText="1"/>
    </xf>
    <xf numFmtId="4" fontId="2" fillId="2" borderId="31" xfId="0" applyNumberFormat="1" applyFont="1" applyFill="1" applyBorder="1" applyAlignment="1">
      <alignment horizontal="right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5" fillId="2" borderId="32" xfId="0" applyNumberFormat="1" applyFont="1" applyFill="1" applyBorder="1" applyAlignment="1">
      <alignment horizontal="center" wrapText="1"/>
    </xf>
    <xf numFmtId="0" fontId="6" fillId="2" borderId="0" xfId="0" applyNumberFormat="1" applyFont="1" applyFill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AC79"/>
  <sheetViews>
    <sheetView tabSelected="1" topLeftCell="A34" workbookViewId="0">
      <selection activeCell="T57" sqref="T57:V57"/>
    </sheetView>
  </sheetViews>
  <sheetFormatPr defaultRowHeight="12.75"/>
  <cols>
    <col min="1" max="1" width="13.7109375" style="1" customWidth="1"/>
    <col min="2" max="3" width="1.7109375" style="1" customWidth="1"/>
    <col min="4" max="4" width="0.140625" style="1" customWidth="1"/>
    <col min="5" max="5" width="13.7109375" style="1" customWidth="1"/>
    <col min="6" max="6" width="9.7109375" style="1" customWidth="1"/>
    <col min="7" max="7" width="4.7109375" style="1" customWidth="1"/>
    <col min="8" max="8" width="1.7109375" style="1" customWidth="1"/>
    <col min="9" max="9" width="2.7109375" style="1" customWidth="1"/>
    <col min="10" max="10" width="1.7109375" style="1" customWidth="1"/>
    <col min="11" max="11" width="12.7109375" style="1" customWidth="1"/>
    <col min="12" max="12" width="1.7109375" style="1" customWidth="1"/>
    <col min="13" max="13" width="3.7109375" style="1" customWidth="1"/>
    <col min="14" max="14" width="2.7109375" style="1" customWidth="1"/>
    <col min="15" max="15" width="1.7109375" style="1" customWidth="1"/>
    <col min="16" max="16" width="2.7109375" style="1" customWidth="1"/>
    <col min="17" max="17" width="17.7109375" style="1" customWidth="1"/>
    <col min="18" max="18" width="4.7109375" style="1" customWidth="1"/>
    <col min="19" max="20" width="2.7109375" style="1" customWidth="1"/>
    <col min="21" max="21" width="12.7109375" style="1" customWidth="1"/>
    <col min="22" max="22" width="1.7109375" style="1" customWidth="1"/>
    <col min="23" max="23" width="6.7109375" style="1" customWidth="1"/>
    <col min="24" max="24" width="3.7109375" style="1" customWidth="1"/>
    <col min="25" max="25" width="1.7109375" style="1" customWidth="1"/>
    <col min="26" max="26" width="4.7109375" style="1" customWidth="1"/>
    <col min="27" max="27" width="1.7109375" style="1" customWidth="1"/>
    <col min="28" max="28" width="3.7109375" style="1" customWidth="1"/>
    <col min="29" max="29" width="12.7109375" style="1" customWidth="1"/>
  </cols>
  <sheetData>
    <row r="1" spans="1:29" s="1" customFormat="1" ht="14.1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 t="s">
        <v>1</v>
      </c>
    </row>
    <row r="2" spans="1:29" s="1" customFormat="1" ht="14.1" customHeight="1">
      <c r="A2" s="4" t="s">
        <v>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5" t="s">
        <v>3</v>
      </c>
    </row>
    <row r="3" spans="1:29" s="1" customFormat="1" ht="14.1" customHeight="1">
      <c r="A3" s="2" t="s">
        <v>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4" t="s">
        <v>5</v>
      </c>
      <c r="AA3" s="4"/>
      <c r="AB3" s="4"/>
      <c r="AC3" s="6">
        <v>44470</v>
      </c>
    </row>
    <row r="4" spans="1:29" s="1" customFormat="1" ht="14.1" customHeight="1">
      <c r="A4" s="7" t="s">
        <v>6</v>
      </c>
      <c r="B4" s="7"/>
      <c r="C4" s="7"/>
      <c r="D4" s="7"/>
      <c r="E4" s="7"/>
      <c r="F4" s="8" t="s">
        <v>7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4" t="s">
        <v>8</v>
      </c>
      <c r="Z4" s="4"/>
      <c r="AA4" s="4"/>
      <c r="AB4" s="4"/>
      <c r="AC4" s="9" t="s">
        <v>10</v>
      </c>
    </row>
    <row r="5" spans="1:29" s="1" customFormat="1" ht="14.1" customHeight="1">
      <c r="A5" s="7"/>
      <c r="B5" s="7"/>
      <c r="C5" s="7"/>
      <c r="D5" s="7"/>
      <c r="E5" s="7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4" t="s">
        <v>9</v>
      </c>
      <c r="Z5" s="4"/>
      <c r="AA5" s="4"/>
      <c r="AB5" s="4"/>
      <c r="AC5" s="9" t="s">
        <v>11</v>
      </c>
    </row>
    <row r="6" spans="1:29" s="1" customFormat="1" ht="14.1" customHeight="1">
      <c r="A6" s="7" t="s">
        <v>12</v>
      </c>
      <c r="B6" s="7"/>
      <c r="C6" s="7"/>
      <c r="D6" s="7"/>
      <c r="E6" s="7"/>
      <c r="F6" s="7"/>
      <c r="G6" s="8" t="s">
        <v>13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4" t="s">
        <v>14</v>
      </c>
      <c r="Z6" s="4"/>
      <c r="AA6" s="4"/>
      <c r="AB6" s="4"/>
      <c r="AC6" s="9" t="s">
        <v>15</v>
      </c>
    </row>
    <row r="7" spans="1:29" s="1" customFormat="1" ht="14.1" customHeight="1">
      <c r="A7" s="10" t="s">
        <v>16</v>
      </c>
      <c r="B7" s="7" t="s">
        <v>17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9" t="s">
        <v>11</v>
      </c>
    </row>
    <row r="8" spans="1:29" s="1" customFormat="1" ht="14.1" customHeight="1">
      <c r="A8" s="7" t="s">
        <v>18</v>
      </c>
      <c r="B8" s="7"/>
      <c r="C8" s="7"/>
      <c r="D8" s="7"/>
      <c r="E8" s="7" t="s">
        <v>19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4" t="s">
        <v>20</v>
      </c>
      <c r="Y8" s="4"/>
      <c r="Z8" s="4"/>
      <c r="AA8" s="4"/>
      <c r="AB8" s="4"/>
      <c r="AC8" s="11" t="s">
        <v>21</v>
      </c>
    </row>
    <row r="9" spans="1:29" s="1" customFormat="1" ht="14.1" customHeight="1">
      <c r="A9" s="12" t="s">
        <v>22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</row>
    <row r="10" spans="1:29" s="1" customFormat="1" ht="35.1" customHeight="1">
      <c r="A10" s="13" t="s">
        <v>23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 t="s">
        <v>24</v>
      </c>
      <c r="N10" s="13"/>
      <c r="O10" s="13"/>
      <c r="P10" s="13" t="s">
        <v>25</v>
      </c>
      <c r="Q10" s="13"/>
      <c r="R10" s="13"/>
      <c r="S10" s="14" t="s">
        <v>26</v>
      </c>
      <c r="T10" s="14"/>
      <c r="U10" s="14"/>
      <c r="V10" s="14" t="s">
        <v>27</v>
      </c>
      <c r="W10" s="14"/>
      <c r="X10" s="14"/>
      <c r="Y10" s="14"/>
      <c r="Z10" s="14"/>
      <c r="AA10" s="15" t="s">
        <v>28</v>
      </c>
      <c r="AB10" s="15"/>
      <c r="AC10" s="15"/>
    </row>
    <row r="11" spans="1:29" s="1" customFormat="1" ht="12.95" customHeight="1">
      <c r="A11" s="16" t="s">
        <v>29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 t="s">
        <v>30</v>
      </c>
      <c r="N11" s="16"/>
      <c r="O11" s="16"/>
      <c r="P11" s="16" t="s">
        <v>31</v>
      </c>
      <c r="Q11" s="16"/>
      <c r="R11" s="16"/>
      <c r="S11" s="17" t="s">
        <v>32</v>
      </c>
      <c r="T11" s="17"/>
      <c r="U11" s="17"/>
      <c r="V11" s="17" t="s">
        <v>33</v>
      </c>
      <c r="W11" s="17"/>
      <c r="X11" s="17"/>
      <c r="Y11" s="17"/>
      <c r="Z11" s="17"/>
      <c r="AA11" s="18" t="s">
        <v>34</v>
      </c>
      <c r="AB11" s="18"/>
      <c r="AC11" s="18"/>
    </row>
    <row r="12" spans="1:29" s="1" customFormat="1" ht="14.1" customHeight="1">
      <c r="A12" s="19" t="s">
        <v>35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20" t="s">
        <v>36</v>
      </c>
      <c r="N12" s="20"/>
      <c r="O12" s="20"/>
      <c r="P12" s="20" t="s">
        <v>37</v>
      </c>
      <c r="Q12" s="20"/>
      <c r="R12" s="20"/>
      <c r="S12" s="21">
        <f>10226348</f>
        <v>10226348</v>
      </c>
      <c r="T12" s="21"/>
      <c r="U12" s="21"/>
      <c r="V12" s="21">
        <f>6469395.53</f>
        <v>6469395.5300000003</v>
      </c>
      <c r="W12" s="21"/>
      <c r="X12" s="21"/>
      <c r="Y12" s="21"/>
      <c r="Z12" s="21"/>
      <c r="AA12" s="22">
        <f>3756952.47</f>
        <v>3756952.47</v>
      </c>
      <c r="AB12" s="22"/>
      <c r="AC12" s="22"/>
    </row>
    <row r="13" spans="1:29" s="1" customFormat="1" ht="45" customHeight="1">
      <c r="A13" s="23" t="s">
        <v>38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4" t="s">
        <v>36</v>
      </c>
      <c r="N13" s="24"/>
      <c r="O13" s="24"/>
      <c r="P13" s="24" t="s">
        <v>39</v>
      </c>
      <c r="Q13" s="24"/>
      <c r="R13" s="24"/>
      <c r="S13" s="25">
        <f>540000</f>
        <v>540000</v>
      </c>
      <c r="T13" s="25"/>
      <c r="U13" s="25"/>
      <c r="V13" s="25">
        <f>412218.17</f>
        <v>412218.17</v>
      </c>
      <c r="W13" s="25"/>
      <c r="X13" s="25"/>
      <c r="Y13" s="25"/>
      <c r="Z13" s="25"/>
      <c r="AA13" s="26">
        <f>127781.83</f>
        <v>127781.83</v>
      </c>
      <c r="AB13" s="26"/>
      <c r="AC13" s="26"/>
    </row>
    <row r="14" spans="1:29" s="1" customFormat="1" ht="66" customHeight="1">
      <c r="A14" s="23" t="s">
        <v>40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4" t="s">
        <v>36</v>
      </c>
      <c r="N14" s="24"/>
      <c r="O14" s="24"/>
      <c r="P14" s="24" t="s">
        <v>41</v>
      </c>
      <c r="Q14" s="24"/>
      <c r="R14" s="24"/>
      <c r="S14" s="25">
        <f>500</f>
        <v>500</v>
      </c>
      <c r="T14" s="25"/>
      <c r="U14" s="25"/>
      <c r="V14" s="25">
        <f>6979.51</f>
        <v>6979.51</v>
      </c>
      <c r="W14" s="25"/>
      <c r="X14" s="25"/>
      <c r="Y14" s="25"/>
      <c r="Z14" s="25"/>
      <c r="AA14" s="27" t="s">
        <v>42</v>
      </c>
      <c r="AB14" s="27"/>
      <c r="AC14" s="27"/>
    </row>
    <row r="15" spans="1:29" s="1" customFormat="1" ht="24" customHeight="1">
      <c r="A15" s="23" t="s">
        <v>43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4" t="s">
        <v>36</v>
      </c>
      <c r="N15" s="24"/>
      <c r="O15" s="24"/>
      <c r="P15" s="24" t="s">
        <v>44</v>
      </c>
      <c r="Q15" s="24"/>
      <c r="R15" s="24"/>
      <c r="S15" s="28" t="s">
        <v>42</v>
      </c>
      <c r="T15" s="28"/>
      <c r="U15" s="28"/>
      <c r="V15" s="25">
        <f>40.34</f>
        <v>40.340000000000003</v>
      </c>
      <c r="W15" s="25"/>
      <c r="X15" s="25"/>
      <c r="Y15" s="25"/>
      <c r="Z15" s="25"/>
      <c r="AA15" s="27" t="s">
        <v>42</v>
      </c>
      <c r="AB15" s="27"/>
      <c r="AC15" s="27"/>
    </row>
    <row r="16" spans="1:29" s="1" customFormat="1" ht="24" customHeight="1">
      <c r="A16" s="23" t="s">
        <v>45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4" t="s">
        <v>36</v>
      </c>
      <c r="N16" s="24"/>
      <c r="O16" s="24"/>
      <c r="P16" s="24" t="s">
        <v>46</v>
      </c>
      <c r="Q16" s="24"/>
      <c r="R16" s="24"/>
      <c r="S16" s="25">
        <f>5000</f>
        <v>5000</v>
      </c>
      <c r="T16" s="25"/>
      <c r="U16" s="25"/>
      <c r="V16" s="25">
        <f>260546.39</f>
        <v>260546.39</v>
      </c>
      <c r="W16" s="25"/>
      <c r="X16" s="25"/>
      <c r="Y16" s="25"/>
      <c r="Z16" s="25"/>
      <c r="AA16" s="27" t="s">
        <v>42</v>
      </c>
      <c r="AB16" s="27"/>
      <c r="AC16" s="27"/>
    </row>
    <row r="17" spans="1:29" s="1" customFormat="1" ht="33.950000000000003" customHeight="1">
      <c r="A17" s="23" t="s">
        <v>47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4" t="s">
        <v>36</v>
      </c>
      <c r="N17" s="24"/>
      <c r="O17" s="24"/>
      <c r="P17" s="24" t="s">
        <v>48</v>
      </c>
      <c r="Q17" s="24"/>
      <c r="R17" s="24"/>
      <c r="S17" s="25">
        <f>50000</f>
        <v>50000</v>
      </c>
      <c r="T17" s="25"/>
      <c r="U17" s="25"/>
      <c r="V17" s="25">
        <f>-95869.11</f>
        <v>-95869.11</v>
      </c>
      <c r="W17" s="25"/>
      <c r="X17" s="25"/>
      <c r="Y17" s="25"/>
      <c r="Z17" s="25"/>
      <c r="AA17" s="26">
        <f>145869.11</f>
        <v>145869.10999999999</v>
      </c>
      <c r="AB17" s="26"/>
      <c r="AC17" s="26"/>
    </row>
    <row r="18" spans="1:29" s="1" customFormat="1" ht="14.1" customHeight="1">
      <c r="A18" s="23" t="s">
        <v>49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4" t="s">
        <v>36</v>
      </c>
      <c r="N18" s="24"/>
      <c r="O18" s="24"/>
      <c r="P18" s="24" t="s">
        <v>50</v>
      </c>
      <c r="Q18" s="24"/>
      <c r="R18" s="24"/>
      <c r="S18" s="25">
        <f>10000</f>
        <v>10000</v>
      </c>
      <c r="T18" s="25"/>
      <c r="U18" s="25"/>
      <c r="V18" s="25">
        <f>7435.2</f>
        <v>7435.2</v>
      </c>
      <c r="W18" s="25"/>
      <c r="X18" s="25"/>
      <c r="Y18" s="25"/>
      <c r="Z18" s="25"/>
      <c r="AA18" s="26">
        <f>2564.8</f>
        <v>2564.8000000000002</v>
      </c>
      <c r="AB18" s="26"/>
      <c r="AC18" s="26"/>
    </row>
    <row r="19" spans="1:29" s="1" customFormat="1" ht="24" customHeight="1">
      <c r="A19" s="23" t="s">
        <v>51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4" t="s">
        <v>36</v>
      </c>
      <c r="N19" s="24"/>
      <c r="O19" s="24"/>
      <c r="P19" s="24" t="s">
        <v>52</v>
      </c>
      <c r="Q19" s="24"/>
      <c r="R19" s="24"/>
      <c r="S19" s="25">
        <f>558000</f>
        <v>558000</v>
      </c>
      <c r="T19" s="25"/>
      <c r="U19" s="25"/>
      <c r="V19" s="25">
        <f>217474.72</f>
        <v>217474.72</v>
      </c>
      <c r="W19" s="25"/>
      <c r="X19" s="25"/>
      <c r="Y19" s="25"/>
      <c r="Z19" s="25"/>
      <c r="AA19" s="26">
        <f>340525.28</f>
        <v>340525.28</v>
      </c>
      <c r="AB19" s="26"/>
      <c r="AC19" s="26"/>
    </row>
    <row r="20" spans="1:29" s="1" customFormat="1" ht="24" customHeight="1">
      <c r="A20" s="23" t="s">
        <v>53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4" t="s">
        <v>36</v>
      </c>
      <c r="N20" s="24"/>
      <c r="O20" s="24"/>
      <c r="P20" s="24" t="s">
        <v>54</v>
      </c>
      <c r="Q20" s="24"/>
      <c r="R20" s="24"/>
      <c r="S20" s="25">
        <f>450000</f>
        <v>450000</v>
      </c>
      <c r="T20" s="25"/>
      <c r="U20" s="25"/>
      <c r="V20" s="25">
        <f>173696.25</f>
        <v>173696.25</v>
      </c>
      <c r="W20" s="25"/>
      <c r="X20" s="25"/>
      <c r="Y20" s="25"/>
      <c r="Z20" s="25"/>
      <c r="AA20" s="26">
        <f>276303.75</f>
        <v>276303.75</v>
      </c>
      <c r="AB20" s="26"/>
      <c r="AC20" s="26"/>
    </row>
    <row r="21" spans="1:29" s="1" customFormat="1" ht="24" customHeight="1">
      <c r="A21" s="23" t="s">
        <v>55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4" t="s">
        <v>36</v>
      </c>
      <c r="N21" s="24"/>
      <c r="O21" s="24"/>
      <c r="P21" s="24" t="s">
        <v>56</v>
      </c>
      <c r="Q21" s="24"/>
      <c r="R21" s="24"/>
      <c r="S21" s="25">
        <f>535000</f>
        <v>535000</v>
      </c>
      <c r="T21" s="25"/>
      <c r="U21" s="25"/>
      <c r="V21" s="25">
        <f>248180.78</f>
        <v>248180.78</v>
      </c>
      <c r="W21" s="25"/>
      <c r="X21" s="25"/>
      <c r="Y21" s="25"/>
      <c r="Z21" s="25"/>
      <c r="AA21" s="26">
        <f>286819.22</f>
        <v>286819.21999999997</v>
      </c>
      <c r="AB21" s="26"/>
      <c r="AC21" s="26"/>
    </row>
    <row r="22" spans="1:29" s="1" customFormat="1" ht="24" customHeight="1">
      <c r="A22" s="23" t="s">
        <v>57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4" t="s">
        <v>36</v>
      </c>
      <c r="N22" s="24"/>
      <c r="O22" s="24"/>
      <c r="P22" s="24" t="s">
        <v>58</v>
      </c>
      <c r="Q22" s="24"/>
      <c r="R22" s="24"/>
      <c r="S22" s="28" t="s">
        <v>42</v>
      </c>
      <c r="T22" s="28"/>
      <c r="U22" s="28"/>
      <c r="V22" s="25">
        <f>-14669.72</f>
        <v>-14669.72</v>
      </c>
      <c r="W22" s="25"/>
      <c r="X22" s="25"/>
      <c r="Y22" s="25"/>
      <c r="Z22" s="25"/>
      <c r="AA22" s="27" t="s">
        <v>42</v>
      </c>
      <c r="AB22" s="27"/>
      <c r="AC22" s="27"/>
    </row>
    <row r="23" spans="1:29" s="1" customFormat="1" ht="24" customHeight="1">
      <c r="A23" s="23" t="s">
        <v>59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4" t="s">
        <v>36</v>
      </c>
      <c r="N23" s="24"/>
      <c r="O23" s="24"/>
      <c r="P23" s="24" t="s">
        <v>60</v>
      </c>
      <c r="Q23" s="24"/>
      <c r="R23" s="24"/>
      <c r="S23" s="25">
        <f>7833802</f>
        <v>7833802</v>
      </c>
      <c r="T23" s="25"/>
      <c r="U23" s="25"/>
      <c r="V23" s="25">
        <f>5070330</f>
        <v>5070330</v>
      </c>
      <c r="W23" s="25"/>
      <c r="X23" s="25"/>
      <c r="Y23" s="25"/>
      <c r="Z23" s="25"/>
      <c r="AA23" s="26">
        <f>2763472</f>
        <v>2763472</v>
      </c>
      <c r="AB23" s="26"/>
      <c r="AC23" s="26"/>
    </row>
    <row r="24" spans="1:29" s="1" customFormat="1" ht="24" customHeight="1">
      <c r="A24" s="23" t="s">
        <v>61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4" t="s">
        <v>36</v>
      </c>
      <c r="N24" s="24"/>
      <c r="O24" s="24"/>
      <c r="P24" s="24" t="s">
        <v>62</v>
      </c>
      <c r="Q24" s="24"/>
      <c r="R24" s="24"/>
      <c r="S24" s="25">
        <f>244046</f>
        <v>244046</v>
      </c>
      <c r="T24" s="25"/>
      <c r="U24" s="25"/>
      <c r="V24" s="25">
        <f>183033</f>
        <v>183033</v>
      </c>
      <c r="W24" s="25"/>
      <c r="X24" s="25"/>
      <c r="Y24" s="25"/>
      <c r="Z24" s="25"/>
      <c r="AA24" s="26">
        <f>61013</f>
        <v>61013</v>
      </c>
      <c r="AB24" s="26"/>
      <c r="AC24" s="26"/>
    </row>
    <row r="25" spans="1:29" s="1" customFormat="1" ht="14.1" customHeight="1">
      <c r="A25" s="29" t="s">
        <v>11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</row>
    <row r="26" spans="1:29" s="1" customFormat="1" ht="14.1" customHeight="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spans="1:29" s="1" customFormat="1" ht="35.1" customHeight="1">
      <c r="A27" s="13" t="s">
        <v>23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 t="s">
        <v>24</v>
      </c>
      <c r="M27" s="13"/>
      <c r="N27" s="13"/>
      <c r="O27" s="13" t="s">
        <v>64</v>
      </c>
      <c r="P27" s="13"/>
      <c r="Q27" s="13"/>
      <c r="R27" s="14" t="s">
        <v>65</v>
      </c>
      <c r="S27" s="14"/>
      <c r="T27" s="14" t="s">
        <v>26</v>
      </c>
      <c r="U27" s="14"/>
      <c r="V27" s="14"/>
      <c r="W27" s="14" t="s">
        <v>27</v>
      </c>
      <c r="X27" s="14"/>
      <c r="Y27" s="14"/>
      <c r="Z27" s="14"/>
      <c r="AA27" s="14"/>
      <c r="AB27" s="15" t="s">
        <v>28</v>
      </c>
      <c r="AC27" s="15"/>
    </row>
    <row r="28" spans="1:29" s="1" customFormat="1" ht="14.1" customHeight="1">
      <c r="A28" s="16" t="s">
        <v>29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 t="s">
        <v>30</v>
      </c>
      <c r="M28" s="16"/>
      <c r="N28" s="16"/>
      <c r="O28" s="16" t="s">
        <v>31</v>
      </c>
      <c r="P28" s="16"/>
      <c r="Q28" s="16"/>
      <c r="R28" s="17" t="s">
        <v>32</v>
      </c>
      <c r="S28" s="17"/>
      <c r="T28" s="17" t="s">
        <v>33</v>
      </c>
      <c r="U28" s="17"/>
      <c r="V28" s="17"/>
      <c r="W28" s="17" t="s">
        <v>34</v>
      </c>
      <c r="X28" s="17"/>
      <c r="Y28" s="17"/>
      <c r="Z28" s="17"/>
      <c r="AA28" s="17"/>
      <c r="AB28" s="18" t="s">
        <v>66</v>
      </c>
      <c r="AC28" s="18"/>
    </row>
    <row r="29" spans="1:29" s="1" customFormat="1" ht="14.1" customHeight="1">
      <c r="A29" s="19" t="s">
        <v>67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20" t="s">
        <v>68</v>
      </c>
      <c r="M29" s="20"/>
      <c r="N29" s="20"/>
      <c r="O29" s="20" t="s">
        <v>37</v>
      </c>
      <c r="P29" s="20"/>
      <c r="Q29" s="20"/>
      <c r="R29" s="30" t="s">
        <v>37</v>
      </c>
      <c r="S29" s="30"/>
      <c r="T29" s="21">
        <f>10469912.71</f>
        <v>10469912.710000001</v>
      </c>
      <c r="U29" s="21"/>
      <c r="V29" s="21"/>
      <c r="W29" s="21">
        <f>6702896.3</f>
        <v>6702896.2999999998</v>
      </c>
      <c r="X29" s="21"/>
      <c r="Y29" s="21"/>
      <c r="Z29" s="21"/>
      <c r="AA29" s="21"/>
      <c r="AB29" s="22">
        <f>3767016.41</f>
        <v>3767016.41</v>
      </c>
      <c r="AC29" s="22"/>
    </row>
    <row r="30" spans="1:29" s="1" customFormat="1" ht="14.1" customHeight="1">
      <c r="A30" s="31" t="s">
        <v>69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2" t="s">
        <v>68</v>
      </c>
      <c r="M30" s="32"/>
      <c r="N30" s="32"/>
      <c r="O30" s="32" t="s">
        <v>70</v>
      </c>
      <c r="P30" s="32"/>
      <c r="Q30" s="32"/>
      <c r="R30" s="33" t="s">
        <v>71</v>
      </c>
      <c r="S30" s="33"/>
      <c r="T30" s="34">
        <f>3171087.32</f>
        <v>3171087.32</v>
      </c>
      <c r="U30" s="34"/>
      <c r="V30" s="34"/>
      <c r="W30" s="34">
        <f>2049150</f>
        <v>2049150</v>
      </c>
      <c r="X30" s="34"/>
      <c r="Y30" s="34"/>
      <c r="Z30" s="34"/>
      <c r="AA30" s="34"/>
      <c r="AB30" s="35">
        <f>1121937.32</f>
        <v>1121937.32</v>
      </c>
      <c r="AC30" s="35"/>
    </row>
    <row r="31" spans="1:29" s="1" customFormat="1" ht="14.1" customHeight="1">
      <c r="A31" s="31" t="s">
        <v>72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2" t="s">
        <v>68</v>
      </c>
      <c r="M31" s="32"/>
      <c r="N31" s="32"/>
      <c r="O31" s="32" t="s">
        <v>70</v>
      </c>
      <c r="P31" s="32"/>
      <c r="Q31" s="32"/>
      <c r="R31" s="33" t="s">
        <v>73</v>
      </c>
      <c r="S31" s="33"/>
      <c r="T31" s="34">
        <f>4258.68</f>
        <v>4258.68</v>
      </c>
      <c r="U31" s="34"/>
      <c r="V31" s="34"/>
      <c r="W31" s="34">
        <f>4258.68</f>
        <v>4258.68</v>
      </c>
      <c r="X31" s="34"/>
      <c r="Y31" s="34"/>
      <c r="Z31" s="34"/>
      <c r="AA31" s="34"/>
      <c r="AB31" s="35">
        <f>0</f>
        <v>0</v>
      </c>
      <c r="AC31" s="35"/>
    </row>
    <row r="32" spans="1:29" s="1" customFormat="1" ht="14.1" customHeight="1">
      <c r="A32" s="31" t="s">
        <v>74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2" t="s">
        <v>68</v>
      </c>
      <c r="M32" s="32"/>
      <c r="N32" s="32"/>
      <c r="O32" s="32" t="s">
        <v>75</v>
      </c>
      <c r="P32" s="32"/>
      <c r="Q32" s="32"/>
      <c r="R32" s="33" t="s">
        <v>76</v>
      </c>
      <c r="S32" s="33"/>
      <c r="T32" s="34">
        <f>958954</f>
        <v>958954</v>
      </c>
      <c r="U32" s="34"/>
      <c r="V32" s="34"/>
      <c r="W32" s="34">
        <f>613441.05</f>
        <v>613441.05000000005</v>
      </c>
      <c r="X32" s="34"/>
      <c r="Y32" s="34"/>
      <c r="Z32" s="34"/>
      <c r="AA32" s="34"/>
      <c r="AB32" s="35">
        <f>345512.95</f>
        <v>345512.95</v>
      </c>
      <c r="AC32" s="35"/>
    </row>
    <row r="33" spans="1:29" s="1" customFormat="1" ht="14.1" customHeight="1">
      <c r="A33" s="31" t="s">
        <v>77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2" t="s">
        <v>68</v>
      </c>
      <c r="M33" s="32"/>
      <c r="N33" s="32"/>
      <c r="O33" s="32" t="s">
        <v>78</v>
      </c>
      <c r="P33" s="32"/>
      <c r="Q33" s="32"/>
      <c r="R33" s="33" t="s">
        <v>79</v>
      </c>
      <c r="S33" s="33"/>
      <c r="T33" s="34">
        <f>25000</f>
        <v>25000</v>
      </c>
      <c r="U33" s="34"/>
      <c r="V33" s="34"/>
      <c r="W33" s="34">
        <f>7416.51</f>
        <v>7416.51</v>
      </c>
      <c r="X33" s="34"/>
      <c r="Y33" s="34"/>
      <c r="Z33" s="34"/>
      <c r="AA33" s="34"/>
      <c r="AB33" s="35">
        <f>17583.49</f>
        <v>17583.490000000002</v>
      </c>
      <c r="AC33" s="35"/>
    </row>
    <row r="34" spans="1:29" s="1" customFormat="1" ht="14.1" customHeight="1">
      <c r="A34" s="31" t="s">
        <v>77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2" t="s">
        <v>68</v>
      </c>
      <c r="M34" s="32"/>
      <c r="N34" s="32"/>
      <c r="O34" s="32" t="s">
        <v>80</v>
      </c>
      <c r="P34" s="32"/>
      <c r="Q34" s="32"/>
      <c r="R34" s="33" t="s">
        <v>79</v>
      </c>
      <c r="S34" s="33"/>
      <c r="T34" s="34">
        <f>130000</f>
        <v>130000</v>
      </c>
      <c r="U34" s="34"/>
      <c r="V34" s="34"/>
      <c r="W34" s="34">
        <f>74619.03</f>
        <v>74619.03</v>
      </c>
      <c r="X34" s="34"/>
      <c r="Y34" s="34"/>
      <c r="Z34" s="34"/>
      <c r="AA34" s="34"/>
      <c r="AB34" s="35">
        <f>55380.97</f>
        <v>55380.97</v>
      </c>
      <c r="AC34" s="35"/>
    </row>
    <row r="35" spans="1:29" s="1" customFormat="1" ht="14.1" customHeight="1">
      <c r="A35" s="31" t="s">
        <v>81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2" t="s">
        <v>68</v>
      </c>
      <c r="M35" s="32"/>
      <c r="N35" s="32"/>
      <c r="O35" s="32" t="s">
        <v>82</v>
      </c>
      <c r="P35" s="32"/>
      <c r="Q35" s="32"/>
      <c r="R35" s="33" t="s">
        <v>83</v>
      </c>
      <c r="S35" s="33"/>
      <c r="T35" s="34">
        <f>226457</f>
        <v>226457</v>
      </c>
      <c r="U35" s="34"/>
      <c r="V35" s="34"/>
      <c r="W35" s="34">
        <f>114635</f>
        <v>114635</v>
      </c>
      <c r="X35" s="34"/>
      <c r="Y35" s="34"/>
      <c r="Z35" s="34"/>
      <c r="AA35" s="34"/>
      <c r="AB35" s="35">
        <f>111822</f>
        <v>111822</v>
      </c>
      <c r="AC35" s="35"/>
    </row>
    <row r="36" spans="1:29" s="1" customFormat="1" ht="14.1" customHeight="1">
      <c r="A36" s="31" t="s">
        <v>84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2" t="s">
        <v>68</v>
      </c>
      <c r="M36" s="32"/>
      <c r="N36" s="32"/>
      <c r="O36" s="32" t="s">
        <v>85</v>
      </c>
      <c r="P36" s="32"/>
      <c r="Q36" s="32"/>
      <c r="R36" s="33" t="s">
        <v>86</v>
      </c>
      <c r="S36" s="33"/>
      <c r="T36" s="34">
        <f>60000</f>
        <v>60000</v>
      </c>
      <c r="U36" s="34"/>
      <c r="V36" s="34"/>
      <c r="W36" s="34">
        <f>34154.37</f>
        <v>34154.370000000003</v>
      </c>
      <c r="X36" s="34"/>
      <c r="Y36" s="34"/>
      <c r="Z36" s="34"/>
      <c r="AA36" s="34"/>
      <c r="AB36" s="35">
        <f>25845.63</f>
        <v>25845.63</v>
      </c>
      <c r="AC36" s="35"/>
    </row>
    <row r="37" spans="1:29" s="1" customFormat="1" ht="14.1" customHeight="1">
      <c r="A37" s="31" t="s">
        <v>87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2" t="s">
        <v>68</v>
      </c>
      <c r="M37" s="32"/>
      <c r="N37" s="32"/>
      <c r="O37" s="32" t="s">
        <v>85</v>
      </c>
      <c r="P37" s="32"/>
      <c r="Q37" s="32"/>
      <c r="R37" s="33" t="s">
        <v>88</v>
      </c>
      <c r="S37" s="33"/>
      <c r="T37" s="34">
        <f>33816</f>
        <v>33816</v>
      </c>
      <c r="U37" s="34"/>
      <c r="V37" s="34"/>
      <c r="W37" s="34">
        <f>33816</f>
        <v>33816</v>
      </c>
      <c r="X37" s="34"/>
      <c r="Y37" s="34"/>
      <c r="Z37" s="34"/>
      <c r="AA37" s="34"/>
      <c r="AB37" s="35">
        <f>0</f>
        <v>0</v>
      </c>
      <c r="AC37" s="35"/>
    </row>
    <row r="38" spans="1:29" s="1" customFormat="1" ht="24" customHeight="1">
      <c r="A38" s="31" t="s">
        <v>89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2" t="s">
        <v>68</v>
      </c>
      <c r="M38" s="32"/>
      <c r="N38" s="32"/>
      <c r="O38" s="32" t="s">
        <v>90</v>
      </c>
      <c r="P38" s="32"/>
      <c r="Q38" s="32"/>
      <c r="R38" s="33" t="s">
        <v>91</v>
      </c>
      <c r="S38" s="33"/>
      <c r="T38" s="34">
        <f>36000</f>
        <v>36000</v>
      </c>
      <c r="U38" s="34"/>
      <c r="V38" s="34"/>
      <c r="W38" s="34">
        <f>30000</f>
        <v>30000</v>
      </c>
      <c r="X38" s="34"/>
      <c r="Y38" s="34"/>
      <c r="Z38" s="34"/>
      <c r="AA38" s="34"/>
      <c r="AB38" s="35">
        <f>6000</f>
        <v>6000</v>
      </c>
      <c r="AC38" s="35"/>
    </row>
    <row r="39" spans="1:29" s="1" customFormat="1" ht="14.1" customHeight="1">
      <c r="A39" s="31" t="s">
        <v>92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2" t="s">
        <v>68</v>
      </c>
      <c r="M39" s="32"/>
      <c r="N39" s="32"/>
      <c r="O39" s="32" t="s">
        <v>90</v>
      </c>
      <c r="P39" s="32"/>
      <c r="Q39" s="32"/>
      <c r="R39" s="33" t="s">
        <v>93</v>
      </c>
      <c r="S39" s="33"/>
      <c r="T39" s="34">
        <f>10000</f>
        <v>10000</v>
      </c>
      <c r="U39" s="34"/>
      <c r="V39" s="34"/>
      <c r="W39" s="36" t="s">
        <v>42</v>
      </c>
      <c r="X39" s="36"/>
      <c r="Y39" s="36"/>
      <c r="Z39" s="36"/>
      <c r="AA39" s="36"/>
      <c r="AB39" s="35">
        <f>10000</f>
        <v>10000</v>
      </c>
      <c r="AC39" s="35"/>
    </row>
    <row r="40" spans="1:29" s="1" customFormat="1" ht="14.1" customHeight="1">
      <c r="A40" s="31" t="s">
        <v>87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2" t="s">
        <v>68</v>
      </c>
      <c r="M40" s="32"/>
      <c r="N40" s="32"/>
      <c r="O40" s="32" t="s">
        <v>90</v>
      </c>
      <c r="P40" s="32"/>
      <c r="Q40" s="32"/>
      <c r="R40" s="33" t="s">
        <v>88</v>
      </c>
      <c r="S40" s="33"/>
      <c r="T40" s="34">
        <f>119287</f>
        <v>119287</v>
      </c>
      <c r="U40" s="34"/>
      <c r="V40" s="34"/>
      <c r="W40" s="34">
        <f>106902</f>
        <v>106902</v>
      </c>
      <c r="X40" s="34"/>
      <c r="Y40" s="34"/>
      <c r="Z40" s="34"/>
      <c r="AA40" s="34"/>
      <c r="AB40" s="35">
        <f>12385</f>
        <v>12385</v>
      </c>
      <c r="AC40" s="35"/>
    </row>
    <row r="41" spans="1:29" s="1" customFormat="1" ht="14.1" customHeight="1">
      <c r="A41" s="31" t="s">
        <v>94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2" t="s">
        <v>68</v>
      </c>
      <c r="M41" s="32"/>
      <c r="N41" s="32"/>
      <c r="O41" s="32" t="s">
        <v>90</v>
      </c>
      <c r="P41" s="32"/>
      <c r="Q41" s="32"/>
      <c r="R41" s="33" t="s">
        <v>95</v>
      </c>
      <c r="S41" s="33"/>
      <c r="T41" s="34">
        <f>62742</f>
        <v>62742</v>
      </c>
      <c r="U41" s="34"/>
      <c r="V41" s="34"/>
      <c r="W41" s="34">
        <f>62742</f>
        <v>62742</v>
      </c>
      <c r="X41" s="34"/>
      <c r="Y41" s="34"/>
      <c r="Z41" s="34"/>
      <c r="AA41" s="34"/>
      <c r="AB41" s="35">
        <f>0</f>
        <v>0</v>
      </c>
      <c r="AC41" s="35"/>
    </row>
    <row r="42" spans="1:29" s="1" customFormat="1" ht="14.1" customHeight="1">
      <c r="A42" s="31" t="s">
        <v>81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2" t="s">
        <v>68</v>
      </c>
      <c r="M42" s="32"/>
      <c r="N42" s="32"/>
      <c r="O42" s="32" t="s">
        <v>96</v>
      </c>
      <c r="P42" s="32"/>
      <c r="Q42" s="32"/>
      <c r="R42" s="33" t="s">
        <v>83</v>
      </c>
      <c r="S42" s="33"/>
      <c r="T42" s="34">
        <f>5000</f>
        <v>5000</v>
      </c>
      <c r="U42" s="34"/>
      <c r="V42" s="34"/>
      <c r="W42" s="36" t="s">
        <v>42</v>
      </c>
      <c r="X42" s="36"/>
      <c r="Y42" s="36"/>
      <c r="Z42" s="36"/>
      <c r="AA42" s="36"/>
      <c r="AB42" s="35">
        <f>5000</f>
        <v>5000</v>
      </c>
      <c r="AC42" s="35"/>
    </row>
    <row r="43" spans="1:29" s="1" customFormat="1" ht="14.1" customHeight="1">
      <c r="A43" s="31" t="s">
        <v>97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2" t="s">
        <v>68</v>
      </c>
      <c r="M43" s="32"/>
      <c r="N43" s="32"/>
      <c r="O43" s="32" t="s">
        <v>96</v>
      </c>
      <c r="P43" s="32"/>
      <c r="Q43" s="32"/>
      <c r="R43" s="33" t="s">
        <v>98</v>
      </c>
      <c r="S43" s="33"/>
      <c r="T43" s="34">
        <f>7000</f>
        <v>7000</v>
      </c>
      <c r="U43" s="34"/>
      <c r="V43" s="34"/>
      <c r="W43" s="34">
        <f>7000</f>
        <v>7000</v>
      </c>
      <c r="X43" s="34"/>
      <c r="Y43" s="34"/>
      <c r="Z43" s="34"/>
      <c r="AA43" s="34"/>
      <c r="AB43" s="35">
        <f>0</f>
        <v>0</v>
      </c>
      <c r="AC43" s="35"/>
    </row>
    <row r="44" spans="1:29" s="1" customFormat="1" ht="14.1" customHeight="1">
      <c r="A44" s="31" t="s">
        <v>97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2" t="s">
        <v>68</v>
      </c>
      <c r="M44" s="32"/>
      <c r="N44" s="32"/>
      <c r="O44" s="32" t="s">
        <v>99</v>
      </c>
      <c r="P44" s="32"/>
      <c r="Q44" s="32"/>
      <c r="R44" s="33" t="s">
        <v>98</v>
      </c>
      <c r="S44" s="33"/>
      <c r="T44" s="34">
        <f>20564.71</f>
        <v>20564.71</v>
      </c>
      <c r="U44" s="34"/>
      <c r="V44" s="34"/>
      <c r="W44" s="34">
        <f>20564.71</f>
        <v>20564.71</v>
      </c>
      <c r="X44" s="34"/>
      <c r="Y44" s="34"/>
      <c r="Z44" s="34"/>
      <c r="AA44" s="34"/>
      <c r="AB44" s="35">
        <f>0</f>
        <v>0</v>
      </c>
      <c r="AC44" s="35"/>
    </row>
    <row r="45" spans="1:29" s="1" customFormat="1" ht="14.1" customHeight="1">
      <c r="A45" s="31" t="s">
        <v>100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2" t="s">
        <v>68</v>
      </c>
      <c r="M45" s="32"/>
      <c r="N45" s="32"/>
      <c r="O45" s="32" t="s">
        <v>101</v>
      </c>
      <c r="P45" s="32"/>
      <c r="Q45" s="32"/>
      <c r="R45" s="33" t="s">
        <v>68</v>
      </c>
      <c r="S45" s="33"/>
      <c r="T45" s="34">
        <f>1000</f>
        <v>1000</v>
      </c>
      <c r="U45" s="34"/>
      <c r="V45" s="34"/>
      <c r="W45" s="36" t="s">
        <v>42</v>
      </c>
      <c r="X45" s="36"/>
      <c r="Y45" s="36"/>
      <c r="Z45" s="36"/>
      <c r="AA45" s="36"/>
      <c r="AB45" s="35">
        <f>1000</f>
        <v>1000</v>
      </c>
      <c r="AC45" s="35"/>
    </row>
    <row r="46" spans="1:29" s="1" customFormat="1" ht="14.1" customHeight="1">
      <c r="A46" s="31" t="s">
        <v>69</v>
      </c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2" t="s">
        <v>68</v>
      </c>
      <c r="M46" s="32"/>
      <c r="N46" s="32"/>
      <c r="O46" s="32" t="s">
        <v>102</v>
      </c>
      <c r="P46" s="32"/>
      <c r="Q46" s="32"/>
      <c r="R46" s="33" t="s">
        <v>71</v>
      </c>
      <c r="S46" s="33"/>
      <c r="T46" s="34">
        <f>154839</f>
        <v>154839</v>
      </c>
      <c r="U46" s="34"/>
      <c r="V46" s="34"/>
      <c r="W46" s="34">
        <f>116129.25</f>
        <v>116129.25</v>
      </c>
      <c r="X46" s="34"/>
      <c r="Y46" s="34"/>
      <c r="Z46" s="34"/>
      <c r="AA46" s="34"/>
      <c r="AB46" s="35">
        <f>38709.75</f>
        <v>38709.75</v>
      </c>
      <c r="AC46" s="35"/>
    </row>
    <row r="47" spans="1:29" s="1" customFormat="1" ht="14.1" customHeight="1">
      <c r="A47" s="31" t="s">
        <v>74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2" t="s">
        <v>68</v>
      </c>
      <c r="M47" s="32"/>
      <c r="N47" s="32"/>
      <c r="O47" s="32" t="s">
        <v>103</v>
      </c>
      <c r="P47" s="32"/>
      <c r="Q47" s="32"/>
      <c r="R47" s="33" t="s">
        <v>76</v>
      </c>
      <c r="S47" s="33"/>
      <c r="T47" s="34">
        <f>46761</f>
        <v>46761</v>
      </c>
      <c r="U47" s="34"/>
      <c r="V47" s="34"/>
      <c r="W47" s="34">
        <f>35070.75</f>
        <v>35070.75</v>
      </c>
      <c r="X47" s="34"/>
      <c r="Y47" s="34"/>
      <c r="Z47" s="34"/>
      <c r="AA47" s="34"/>
      <c r="AB47" s="35">
        <f>11690.25</f>
        <v>11690.25</v>
      </c>
      <c r="AC47" s="35"/>
    </row>
    <row r="48" spans="1:29" s="1" customFormat="1" ht="14.1" customHeight="1">
      <c r="A48" s="31" t="s">
        <v>77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2" t="s">
        <v>68</v>
      </c>
      <c r="M48" s="32"/>
      <c r="N48" s="32"/>
      <c r="O48" s="32" t="s">
        <v>104</v>
      </c>
      <c r="P48" s="32"/>
      <c r="Q48" s="32"/>
      <c r="R48" s="33" t="s">
        <v>79</v>
      </c>
      <c r="S48" s="33"/>
      <c r="T48" s="34">
        <f>14192</f>
        <v>14192</v>
      </c>
      <c r="U48" s="34"/>
      <c r="V48" s="34"/>
      <c r="W48" s="34">
        <f>10642.5</f>
        <v>10642.5</v>
      </c>
      <c r="X48" s="34"/>
      <c r="Y48" s="34"/>
      <c r="Z48" s="34"/>
      <c r="AA48" s="34"/>
      <c r="AB48" s="35">
        <f>3549.5</f>
        <v>3549.5</v>
      </c>
      <c r="AC48" s="35"/>
    </row>
    <row r="49" spans="1:29" s="1" customFormat="1" ht="14.1" customHeight="1">
      <c r="A49" s="31" t="s">
        <v>105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2" t="s">
        <v>68</v>
      </c>
      <c r="M49" s="32"/>
      <c r="N49" s="32"/>
      <c r="O49" s="32" t="s">
        <v>106</v>
      </c>
      <c r="P49" s="32"/>
      <c r="Q49" s="32"/>
      <c r="R49" s="33" t="s">
        <v>107</v>
      </c>
      <c r="S49" s="33"/>
      <c r="T49" s="34">
        <f>500</f>
        <v>500</v>
      </c>
      <c r="U49" s="34"/>
      <c r="V49" s="34"/>
      <c r="W49" s="34">
        <f>375</f>
        <v>375</v>
      </c>
      <c r="X49" s="34"/>
      <c r="Y49" s="34"/>
      <c r="Z49" s="34"/>
      <c r="AA49" s="34"/>
      <c r="AB49" s="35">
        <f>125</f>
        <v>125</v>
      </c>
      <c r="AC49" s="35"/>
    </row>
    <row r="50" spans="1:29" s="1" customFormat="1" ht="14.1" customHeight="1">
      <c r="A50" s="31" t="s">
        <v>108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2" t="s">
        <v>68</v>
      </c>
      <c r="M50" s="32"/>
      <c r="N50" s="32"/>
      <c r="O50" s="32" t="s">
        <v>106</v>
      </c>
      <c r="P50" s="32"/>
      <c r="Q50" s="32"/>
      <c r="R50" s="33" t="s">
        <v>109</v>
      </c>
      <c r="S50" s="33"/>
      <c r="T50" s="34">
        <f>4466</f>
        <v>4466</v>
      </c>
      <c r="U50" s="34"/>
      <c r="V50" s="34"/>
      <c r="W50" s="34">
        <f>3349.5</f>
        <v>3349.5</v>
      </c>
      <c r="X50" s="34"/>
      <c r="Y50" s="34"/>
      <c r="Z50" s="34"/>
      <c r="AA50" s="34"/>
      <c r="AB50" s="35">
        <f>1116.5</f>
        <v>1116.5</v>
      </c>
      <c r="AC50" s="35"/>
    </row>
    <row r="51" spans="1:29" s="1" customFormat="1" ht="14.1" customHeight="1">
      <c r="A51" s="31" t="s">
        <v>84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2" t="s">
        <v>68</v>
      </c>
      <c r="M51" s="32"/>
      <c r="N51" s="32"/>
      <c r="O51" s="32" t="s">
        <v>110</v>
      </c>
      <c r="P51" s="32"/>
      <c r="Q51" s="32"/>
      <c r="R51" s="33" t="s">
        <v>86</v>
      </c>
      <c r="S51" s="33"/>
      <c r="T51" s="34">
        <f>12455</f>
        <v>12455</v>
      </c>
      <c r="U51" s="34"/>
      <c r="V51" s="34"/>
      <c r="W51" s="34">
        <f>9341.25</f>
        <v>9341.25</v>
      </c>
      <c r="X51" s="34"/>
      <c r="Y51" s="34"/>
      <c r="Z51" s="34"/>
      <c r="AA51" s="34"/>
      <c r="AB51" s="35">
        <f>3113.75</f>
        <v>3113.75</v>
      </c>
      <c r="AC51" s="35"/>
    </row>
    <row r="52" spans="1:29" s="1" customFormat="1" ht="24" customHeight="1">
      <c r="A52" s="31" t="s">
        <v>89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2" t="s">
        <v>68</v>
      </c>
      <c r="M52" s="32"/>
      <c r="N52" s="32"/>
      <c r="O52" s="32" t="s">
        <v>111</v>
      </c>
      <c r="P52" s="32"/>
      <c r="Q52" s="32"/>
      <c r="R52" s="33" t="s">
        <v>91</v>
      </c>
      <c r="S52" s="33"/>
      <c r="T52" s="34">
        <f>8014</f>
        <v>8014</v>
      </c>
      <c r="U52" s="34"/>
      <c r="V52" s="34"/>
      <c r="W52" s="34">
        <f>6010.5</f>
        <v>6010.5</v>
      </c>
      <c r="X52" s="34"/>
      <c r="Y52" s="34"/>
      <c r="Z52" s="34"/>
      <c r="AA52" s="34"/>
      <c r="AB52" s="35">
        <f>2003.5</f>
        <v>2003.5</v>
      </c>
      <c r="AC52" s="35"/>
    </row>
    <row r="53" spans="1:29" s="1" customFormat="1" ht="14.1" customHeight="1">
      <c r="A53" s="31" t="s">
        <v>94</v>
      </c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2" t="s">
        <v>68</v>
      </c>
      <c r="M53" s="32"/>
      <c r="N53" s="32"/>
      <c r="O53" s="32" t="s">
        <v>111</v>
      </c>
      <c r="P53" s="32"/>
      <c r="Q53" s="32"/>
      <c r="R53" s="33" t="s">
        <v>95</v>
      </c>
      <c r="S53" s="33"/>
      <c r="T53" s="34">
        <f>2819</f>
        <v>2819</v>
      </c>
      <c r="U53" s="34"/>
      <c r="V53" s="34"/>
      <c r="W53" s="34">
        <f>2114.25</f>
        <v>2114.25</v>
      </c>
      <c r="X53" s="34"/>
      <c r="Y53" s="34"/>
      <c r="Z53" s="34"/>
      <c r="AA53" s="34"/>
      <c r="AB53" s="35">
        <f>704.75</f>
        <v>704.75</v>
      </c>
      <c r="AC53" s="35"/>
    </row>
    <row r="54" spans="1:29" s="1" customFormat="1" ht="14.1" customHeight="1">
      <c r="A54" s="31" t="s">
        <v>100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2" t="s">
        <v>68</v>
      </c>
      <c r="M54" s="32"/>
      <c r="N54" s="32"/>
      <c r="O54" s="32" t="s">
        <v>112</v>
      </c>
      <c r="P54" s="32"/>
      <c r="Q54" s="32"/>
      <c r="R54" s="33" t="s">
        <v>68</v>
      </c>
      <c r="S54" s="33"/>
      <c r="T54" s="34">
        <f>5000</f>
        <v>5000</v>
      </c>
      <c r="U54" s="34"/>
      <c r="V54" s="34"/>
      <c r="W54" s="36" t="s">
        <v>42</v>
      </c>
      <c r="X54" s="36"/>
      <c r="Y54" s="36"/>
      <c r="Z54" s="36"/>
      <c r="AA54" s="36"/>
      <c r="AB54" s="35">
        <f>5000</f>
        <v>5000</v>
      </c>
      <c r="AC54" s="35"/>
    </row>
    <row r="55" spans="1:29" s="1" customFormat="1" ht="14.1" customHeight="1">
      <c r="A55" s="31" t="s">
        <v>77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2" t="s">
        <v>68</v>
      </c>
      <c r="M55" s="32"/>
      <c r="N55" s="32"/>
      <c r="O55" s="32" t="s">
        <v>113</v>
      </c>
      <c r="P55" s="32"/>
      <c r="Q55" s="32"/>
      <c r="R55" s="33" t="s">
        <v>79</v>
      </c>
      <c r="S55" s="33"/>
      <c r="T55" s="34">
        <f>1123.06</f>
        <v>1123.06</v>
      </c>
      <c r="U55" s="34"/>
      <c r="V55" s="34"/>
      <c r="W55" s="34">
        <f>1123.06</f>
        <v>1123.06</v>
      </c>
      <c r="X55" s="34"/>
      <c r="Y55" s="34"/>
      <c r="Z55" s="34"/>
      <c r="AA55" s="34"/>
      <c r="AB55" s="35">
        <f>0</f>
        <v>0</v>
      </c>
      <c r="AC55" s="35"/>
    </row>
    <row r="56" spans="1:29" s="1" customFormat="1" ht="14.1" customHeight="1">
      <c r="A56" s="31" t="s">
        <v>77</v>
      </c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2" t="s">
        <v>68</v>
      </c>
      <c r="M56" s="32"/>
      <c r="N56" s="32"/>
      <c r="O56" s="32" t="s">
        <v>114</v>
      </c>
      <c r="P56" s="32"/>
      <c r="Q56" s="32"/>
      <c r="R56" s="33" t="s">
        <v>79</v>
      </c>
      <c r="S56" s="33"/>
      <c r="T56" s="34">
        <f>1093876.94</f>
        <v>1093876.94</v>
      </c>
      <c r="U56" s="34"/>
      <c r="V56" s="34"/>
      <c r="W56" s="34">
        <f>285708.49</f>
        <v>285708.49</v>
      </c>
      <c r="X56" s="34"/>
      <c r="Y56" s="34"/>
      <c r="Z56" s="34"/>
      <c r="AA56" s="34"/>
      <c r="AB56" s="35">
        <f>808168.45</f>
        <v>808168.45</v>
      </c>
      <c r="AC56" s="35"/>
    </row>
    <row r="57" spans="1:29" s="1" customFormat="1" ht="14.1" customHeight="1">
      <c r="A57" s="31" t="s">
        <v>92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2" t="s">
        <v>68</v>
      </c>
      <c r="M57" s="32"/>
      <c r="N57" s="32"/>
      <c r="O57" s="32" t="s">
        <v>115</v>
      </c>
      <c r="P57" s="32"/>
      <c r="Q57" s="32"/>
      <c r="R57" s="33" t="s">
        <v>93</v>
      </c>
      <c r="S57" s="33"/>
      <c r="T57" s="34">
        <f>1109000</f>
        <v>1109000</v>
      </c>
      <c r="U57" s="34"/>
      <c r="V57" s="34"/>
      <c r="W57" s="34">
        <f>730332.4</f>
        <v>730332.4</v>
      </c>
      <c r="X57" s="34"/>
      <c r="Y57" s="34"/>
      <c r="Z57" s="34"/>
      <c r="AA57" s="34"/>
      <c r="AB57" s="35">
        <f>378667.6</f>
        <v>378667.6</v>
      </c>
      <c r="AC57" s="35"/>
    </row>
    <row r="58" spans="1:29" s="1" customFormat="1" ht="14.1" customHeight="1">
      <c r="A58" s="31" t="s">
        <v>116</v>
      </c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2" t="s">
        <v>68</v>
      </c>
      <c r="M58" s="32"/>
      <c r="N58" s="32"/>
      <c r="O58" s="32" t="s">
        <v>117</v>
      </c>
      <c r="P58" s="32"/>
      <c r="Q58" s="32"/>
      <c r="R58" s="33" t="s">
        <v>118</v>
      </c>
      <c r="S58" s="33"/>
      <c r="T58" s="34">
        <f>3145700</f>
        <v>3145700</v>
      </c>
      <c r="U58" s="34"/>
      <c r="V58" s="34"/>
      <c r="W58" s="34">
        <f>2344000</f>
        <v>2344000</v>
      </c>
      <c r="X58" s="34"/>
      <c r="Y58" s="34"/>
      <c r="Z58" s="34"/>
      <c r="AA58" s="34"/>
      <c r="AB58" s="35">
        <f>801700</f>
        <v>801700</v>
      </c>
      <c r="AC58" s="35"/>
    </row>
    <row r="59" spans="1:29" s="1" customFormat="1" ht="15" customHeight="1">
      <c r="A59" s="37" t="s">
        <v>119</v>
      </c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8" t="s">
        <v>120</v>
      </c>
      <c r="M59" s="38"/>
      <c r="N59" s="38"/>
      <c r="O59" s="38" t="s">
        <v>37</v>
      </c>
      <c r="P59" s="38"/>
      <c r="Q59" s="38"/>
      <c r="R59" s="39" t="s">
        <v>37</v>
      </c>
      <c r="S59" s="39"/>
      <c r="T59" s="40">
        <f>-243564.71</f>
        <v>-243564.71</v>
      </c>
      <c r="U59" s="40"/>
      <c r="V59" s="40"/>
      <c r="W59" s="40">
        <f>-233500.77</f>
        <v>-233500.77</v>
      </c>
      <c r="X59" s="40"/>
      <c r="Y59" s="40"/>
      <c r="Z59" s="40"/>
      <c r="AA59" s="40"/>
      <c r="AB59" s="41" t="s">
        <v>37</v>
      </c>
      <c r="AC59" s="41"/>
    </row>
    <row r="60" spans="1:29" s="1" customFormat="1" ht="14.1" customHeight="1">
      <c r="A60" s="7" t="s">
        <v>11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</row>
    <row r="61" spans="1:29" s="1" customFormat="1" ht="14.1" customHeight="1">
      <c r="A61" s="12" t="s">
        <v>121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</row>
    <row r="62" spans="1:29" s="1" customFormat="1" ht="45.95" customHeight="1">
      <c r="A62" s="13" t="s">
        <v>23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 t="s">
        <v>24</v>
      </c>
      <c r="N62" s="13"/>
      <c r="O62" s="13"/>
      <c r="P62" s="13" t="s">
        <v>122</v>
      </c>
      <c r="Q62" s="13"/>
      <c r="R62" s="13"/>
      <c r="S62" s="14" t="s">
        <v>26</v>
      </c>
      <c r="T62" s="14"/>
      <c r="U62" s="14"/>
      <c r="V62" s="14" t="s">
        <v>27</v>
      </c>
      <c r="W62" s="14"/>
      <c r="X62" s="14"/>
      <c r="Y62" s="14"/>
      <c r="Z62" s="14"/>
      <c r="AA62" s="15" t="s">
        <v>28</v>
      </c>
      <c r="AB62" s="15"/>
      <c r="AC62" s="15"/>
    </row>
    <row r="63" spans="1:29" s="1" customFormat="1" ht="12.95" customHeight="1">
      <c r="A63" s="16" t="s">
        <v>29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 t="s">
        <v>30</v>
      </c>
      <c r="N63" s="16"/>
      <c r="O63" s="16"/>
      <c r="P63" s="16" t="s">
        <v>31</v>
      </c>
      <c r="Q63" s="16"/>
      <c r="R63" s="16"/>
      <c r="S63" s="17" t="s">
        <v>32</v>
      </c>
      <c r="T63" s="17"/>
      <c r="U63" s="17"/>
      <c r="V63" s="17" t="s">
        <v>33</v>
      </c>
      <c r="W63" s="17"/>
      <c r="X63" s="17"/>
      <c r="Y63" s="17"/>
      <c r="Z63" s="17"/>
      <c r="AA63" s="18" t="s">
        <v>34</v>
      </c>
      <c r="AB63" s="18"/>
      <c r="AC63" s="18"/>
    </row>
    <row r="64" spans="1:29" s="1" customFormat="1" ht="14.1" customHeight="1">
      <c r="A64" s="19" t="s">
        <v>123</v>
      </c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20" t="s">
        <v>124</v>
      </c>
      <c r="N64" s="20"/>
      <c r="O64" s="20"/>
      <c r="P64" s="20" t="s">
        <v>37</v>
      </c>
      <c r="Q64" s="20"/>
      <c r="R64" s="20"/>
      <c r="S64" s="42">
        <f>243564.71</f>
        <v>243564.71</v>
      </c>
      <c r="T64" s="42"/>
      <c r="U64" s="42"/>
      <c r="V64" s="21">
        <f>233500.77</f>
        <v>233500.77</v>
      </c>
      <c r="W64" s="21"/>
      <c r="X64" s="21"/>
      <c r="Y64" s="21"/>
      <c r="Z64" s="21"/>
      <c r="AA64" s="43" t="s">
        <v>37</v>
      </c>
      <c r="AB64" s="43"/>
      <c r="AC64" s="43"/>
    </row>
    <row r="65" spans="1:29" s="1" customFormat="1" ht="14.1" customHeight="1">
      <c r="A65" s="44" t="s">
        <v>125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5" t="s">
        <v>11</v>
      </c>
      <c r="N65" s="45"/>
      <c r="O65" s="45"/>
      <c r="P65" s="45" t="s">
        <v>11</v>
      </c>
      <c r="Q65" s="45"/>
      <c r="R65" s="45"/>
      <c r="S65" s="46" t="s">
        <v>11</v>
      </c>
      <c r="T65" s="46"/>
      <c r="U65" s="46"/>
      <c r="V65" s="47" t="s">
        <v>11</v>
      </c>
      <c r="W65" s="47"/>
      <c r="X65" s="47"/>
      <c r="Y65" s="47"/>
      <c r="Z65" s="47"/>
      <c r="AA65" s="48" t="s">
        <v>11</v>
      </c>
      <c r="AB65" s="48"/>
      <c r="AC65" s="48"/>
    </row>
    <row r="66" spans="1:29" s="1" customFormat="1" ht="14.1" customHeight="1">
      <c r="A66" s="23" t="s">
        <v>126</v>
      </c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49" t="s">
        <v>127</v>
      </c>
      <c r="N66" s="49"/>
      <c r="O66" s="49"/>
      <c r="P66" s="24" t="s">
        <v>37</v>
      </c>
      <c r="Q66" s="24"/>
      <c r="R66" s="24"/>
      <c r="S66" s="50" t="s">
        <v>42</v>
      </c>
      <c r="T66" s="50"/>
      <c r="U66" s="50"/>
      <c r="V66" s="28" t="s">
        <v>42</v>
      </c>
      <c r="W66" s="28"/>
      <c r="X66" s="28"/>
      <c r="Y66" s="28"/>
      <c r="Z66" s="28"/>
      <c r="AA66" s="51" t="s">
        <v>42</v>
      </c>
      <c r="AB66" s="51"/>
      <c r="AC66" s="51"/>
    </row>
    <row r="67" spans="1:29" s="1" customFormat="1" ht="14.1" customHeight="1">
      <c r="A67" s="31" t="s">
        <v>11</v>
      </c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2" t="s">
        <v>127</v>
      </c>
      <c r="N67" s="32"/>
      <c r="O67" s="32"/>
      <c r="P67" s="32" t="s">
        <v>11</v>
      </c>
      <c r="Q67" s="32"/>
      <c r="R67" s="32"/>
      <c r="S67" s="52" t="s">
        <v>42</v>
      </c>
      <c r="T67" s="52"/>
      <c r="U67" s="52"/>
      <c r="V67" s="36" t="s">
        <v>42</v>
      </c>
      <c r="W67" s="36"/>
      <c r="X67" s="36"/>
      <c r="Y67" s="36"/>
      <c r="Z67" s="36"/>
      <c r="AA67" s="53" t="s">
        <v>42</v>
      </c>
      <c r="AB67" s="53"/>
      <c r="AC67" s="53"/>
    </row>
    <row r="68" spans="1:29" s="1" customFormat="1" ht="14.1" customHeight="1">
      <c r="A68" s="31" t="s">
        <v>128</v>
      </c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45" t="s">
        <v>129</v>
      </c>
      <c r="N68" s="45"/>
      <c r="O68" s="45"/>
      <c r="P68" s="45" t="s">
        <v>37</v>
      </c>
      <c r="Q68" s="45"/>
      <c r="R68" s="45"/>
      <c r="S68" s="46" t="s">
        <v>42</v>
      </c>
      <c r="T68" s="46"/>
      <c r="U68" s="46"/>
      <c r="V68" s="36" t="s">
        <v>42</v>
      </c>
      <c r="W68" s="36"/>
      <c r="X68" s="36"/>
      <c r="Y68" s="36"/>
      <c r="Z68" s="36"/>
      <c r="AA68" s="48" t="s">
        <v>42</v>
      </c>
      <c r="AB68" s="48"/>
      <c r="AC68" s="48"/>
    </row>
    <row r="69" spans="1:29" s="1" customFormat="1" ht="14.1" customHeight="1">
      <c r="A69" s="31" t="s">
        <v>11</v>
      </c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2" t="s">
        <v>129</v>
      </c>
      <c r="N69" s="32"/>
      <c r="O69" s="32"/>
      <c r="P69" s="32" t="s">
        <v>11</v>
      </c>
      <c r="Q69" s="32"/>
      <c r="R69" s="32"/>
      <c r="S69" s="52" t="s">
        <v>42</v>
      </c>
      <c r="T69" s="52"/>
      <c r="U69" s="52"/>
      <c r="V69" s="36" t="s">
        <v>42</v>
      </c>
      <c r="W69" s="36"/>
      <c r="X69" s="36"/>
      <c r="Y69" s="36"/>
      <c r="Z69" s="36"/>
      <c r="AA69" s="53" t="s">
        <v>42</v>
      </c>
      <c r="AB69" s="53"/>
      <c r="AC69" s="53"/>
    </row>
    <row r="70" spans="1:29" s="1" customFormat="1" ht="14.1" customHeight="1">
      <c r="A70" s="31" t="s">
        <v>130</v>
      </c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2" t="s">
        <v>131</v>
      </c>
      <c r="N70" s="32"/>
      <c r="O70" s="32"/>
      <c r="P70" s="32" t="s">
        <v>132</v>
      </c>
      <c r="Q70" s="32"/>
      <c r="R70" s="32"/>
      <c r="S70" s="54">
        <f>243564.71</f>
        <v>243564.71</v>
      </c>
      <c r="T70" s="54"/>
      <c r="U70" s="54"/>
      <c r="V70" s="34">
        <f>233500.77</f>
        <v>233500.77</v>
      </c>
      <c r="W70" s="34"/>
      <c r="X70" s="34"/>
      <c r="Y70" s="34"/>
      <c r="Z70" s="34"/>
      <c r="AA70" s="55">
        <f>10063.94</f>
        <v>10063.94</v>
      </c>
      <c r="AB70" s="55"/>
      <c r="AC70" s="55"/>
    </row>
    <row r="71" spans="1:29" s="1" customFormat="1" ht="14.1" customHeight="1">
      <c r="A71" s="31" t="s">
        <v>133</v>
      </c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2" t="s">
        <v>134</v>
      </c>
      <c r="N71" s="32"/>
      <c r="O71" s="32"/>
      <c r="P71" s="32" t="s">
        <v>135</v>
      </c>
      <c r="Q71" s="32"/>
      <c r="R71" s="32"/>
      <c r="S71" s="54">
        <f>-10226348</f>
        <v>-10226348</v>
      </c>
      <c r="T71" s="54"/>
      <c r="U71" s="54"/>
      <c r="V71" s="34">
        <f>-6469395.53</f>
        <v>-6469395.5300000003</v>
      </c>
      <c r="W71" s="34"/>
      <c r="X71" s="34"/>
      <c r="Y71" s="34"/>
      <c r="Z71" s="34"/>
      <c r="AA71" s="56" t="s">
        <v>37</v>
      </c>
      <c r="AB71" s="56"/>
      <c r="AC71" s="56"/>
    </row>
    <row r="72" spans="1:29" s="1" customFormat="1" ht="14.1" customHeight="1">
      <c r="A72" s="31" t="s">
        <v>136</v>
      </c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2" t="s">
        <v>137</v>
      </c>
      <c r="N72" s="32"/>
      <c r="O72" s="32"/>
      <c r="P72" s="32" t="s">
        <v>138</v>
      </c>
      <c r="Q72" s="32"/>
      <c r="R72" s="32"/>
      <c r="S72" s="54">
        <f>10469912.71</f>
        <v>10469912.710000001</v>
      </c>
      <c r="T72" s="54"/>
      <c r="U72" s="54"/>
      <c r="V72" s="34">
        <f>6702896.3</f>
        <v>6702896.2999999998</v>
      </c>
      <c r="W72" s="34"/>
      <c r="X72" s="34"/>
      <c r="Y72" s="34"/>
      <c r="Z72" s="34"/>
      <c r="AA72" s="56" t="s">
        <v>37</v>
      </c>
      <c r="AB72" s="56"/>
      <c r="AC72" s="56"/>
    </row>
    <row r="73" spans="1:29" s="1" customFormat="1" ht="14.1" customHeight="1">
      <c r="A73" s="58" t="s">
        <v>11</v>
      </c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</row>
    <row r="74" spans="1:29" s="1" customFormat="1" ht="8.1" customHeight="1">
      <c r="A74" s="7" t="s">
        <v>11</v>
      </c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</row>
    <row r="75" spans="1:29" s="1" customFormat="1" ht="14.1" customHeight="1">
      <c r="A75" s="7" t="s">
        <v>139</v>
      </c>
      <c r="B75" s="7"/>
      <c r="C75" s="57" t="s">
        <v>140</v>
      </c>
      <c r="D75" s="57"/>
      <c r="E75" s="57"/>
      <c r="F75" s="57"/>
      <c r="G75" s="57"/>
      <c r="H75" s="57"/>
      <c r="I75" s="57" t="s">
        <v>11</v>
      </c>
      <c r="J75" s="57"/>
      <c r="K75" s="57"/>
      <c r="L75" s="57"/>
      <c r="M75" s="57"/>
      <c r="N75" s="57"/>
      <c r="O75" s="57"/>
      <c r="P75" s="57" t="s">
        <v>141</v>
      </c>
      <c r="Q75" s="57"/>
      <c r="R75" s="57"/>
      <c r="S75" s="57"/>
      <c r="T75" s="57"/>
      <c r="U75" s="7" t="s">
        <v>11</v>
      </c>
      <c r="V75" s="7"/>
      <c r="W75" s="7"/>
      <c r="X75" s="7"/>
      <c r="Y75" s="7"/>
      <c r="Z75" s="7"/>
      <c r="AA75" s="7"/>
      <c r="AB75" s="7"/>
      <c r="AC75" s="7"/>
    </row>
    <row r="76" spans="1:29" s="1" customFormat="1" ht="14.1" customHeight="1">
      <c r="A76" s="7" t="s">
        <v>11</v>
      </c>
      <c r="B76" s="7"/>
      <c r="C76" s="10" t="s">
        <v>11</v>
      </c>
      <c r="D76" s="59" t="s">
        <v>142</v>
      </c>
      <c r="E76" s="59"/>
      <c r="F76" s="59"/>
      <c r="G76" s="59"/>
      <c r="H76" s="10" t="s">
        <v>11</v>
      </c>
      <c r="I76" s="10" t="s">
        <v>11</v>
      </c>
      <c r="J76" s="59" t="s">
        <v>143</v>
      </c>
      <c r="K76" s="59"/>
      <c r="L76" s="59"/>
      <c r="M76" s="59"/>
      <c r="N76" s="7" t="s">
        <v>11</v>
      </c>
      <c r="O76" s="7"/>
      <c r="P76" s="10" t="s">
        <v>11</v>
      </c>
      <c r="Q76" s="59" t="s">
        <v>144</v>
      </c>
      <c r="R76" s="59"/>
      <c r="S76" s="59"/>
      <c r="T76" s="7" t="s">
        <v>11</v>
      </c>
      <c r="U76" s="7"/>
      <c r="V76" s="7"/>
      <c r="W76" s="7"/>
      <c r="X76" s="7"/>
      <c r="Y76" s="7"/>
      <c r="Z76" s="7"/>
      <c r="AA76" s="7"/>
      <c r="AB76" s="7"/>
      <c r="AC76" s="7"/>
    </row>
    <row r="77" spans="1:29" s="1" customFormat="1" ht="15.95" customHeight="1">
      <c r="A77" s="7" t="s">
        <v>11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</row>
    <row r="78" spans="1:29" s="1" customFormat="1" ht="14.1" customHeight="1">
      <c r="A78" s="60" t="s">
        <v>145</v>
      </c>
      <c r="B78" s="60"/>
      <c r="C78" s="60"/>
      <c r="D78" s="60"/>
      <c r="E78" s="60"/>
      <c r="F78" s="60"/>
      <c r="G78" s="60"/>
      <c r="H78" s="60"/>
      <c r="I78" s="60"/>
      <c r="J78" s="60"/>
      <c r="K78" s="7" t="s">
        <v>11</v>
      </c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</row>
    <row r="79" spans="1:29" s="1" customFormat="1" ht="14.1" customHeight="1">
      <c r="A79" s="4" t="s">
        <v>146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</sheetData>
  <mergeCells count="424">
    <mergeCell ref="A77:AC77"/>
    <mergeCell ref="A78:J78"/>
    <mergeCell ref="K78:AC78"/>
    <mergeCell ref="A79:AC79"/>
    <mergeCell ref="A76:B76"/>
    <mergeCell ref="D76:G76"/>
    <mergeCell ref="J76:M76"/>
    <mergeCell ref="N76:O76"/>
    <mergeCell ref="Q76:S76"/>
    <mergeCell ref="T76:AC76"/>
    <mergeCell ref="A73:AC73"/>
    <mergeCell ref="A74:AC74"/>
    <mergeCell ref="A75:B75"/>
    <mergeCell ref="C75:H75"/>
    <mergeCell ref="I75:O75"/>
    <mergeCell ref="P75:T75"/>
    <mergeCell ref="U75:AC75"/>
    <mergeCell ref="A72:L72"/>
    <mergeCell ref="M72:O72"/>
    <mergeCell ref="P72:R72"/>
    <mergeCell ref="S72:U72"/>
    <mergeCell ref="V72:Z72"/>
    <mergeCell ref="AA72:AC72"/>
    <mergeCell ref="A71:L71"/>
    <mergeCell ref="M71:O71"/>
    <mergeCell ref="P71:R71"/>
    <mergeCell ref="S71:U71"/>
    <mergeCell ref="V71:Z71"/>
    <mergeCell ref="AA71:AC71"/>
    <mergeCell ref="A70:L70"/>
    <mergeCell ref="M70:O70"/>
    <mergeCell ref="P70:R70"/>
    <mergeCell ref="S70:U70"/>
    <mergeCell ref="V70:Z70"/>
    <mergeCell ref="AA70:AC70"/>
    <mergeCell ref="A69:L69"/>
    <mergeCell ref="M69:O69"/>
    <mergeCell ref="P69:R69"/>
    <mergeCell ref="S69:U69"/>
    <mergeCell ref="V69:Z69"/>
    <mergeCell ref="AA69:AC69"/>
    <mergeCell ref="A68:L68"/>
    <mergeCell ref="M68:O68"/>
    <mergeCell ref="P68:R68"/>
    <mergeCell ref="S68:U68"/>
    <mergeCell ref="V68:Z68"/>
    <mergeCell ref="AA68:AC68"/>
    <mergeCell ref="A67:L67"/>
    <mergeCell ref="M67:O67"/>
    <mergeCell ref="P67:R67"/>
    <mergeCell ref="S67:U67"/>
    <mergeCell ref="V67:Z67"/>
    <mergeCell ref="AA67:AC67"/>
    <mergeCell ref="A66:L66"/>
    <mergeCell ref="M66:O66"/>
    <mergeCell ref="P66:R66"/>
    <mergeCell ref="S66:U66"/>
    <mergeCell ref="V66:Z66"/>
    <mergeCell ref="AA66:AC66"/>
    <mergeCell ref="A65:L65"/>
    <mergeCell ref="M65:O65"/>
    <mergeCell ref="P65:R65"/>
    <mergeCell ref="S65:U65"/>
    <mergeCell ref="V65:Z65"/>
    <mergeCell ref="AA65:AC65"/>
    <mergeCell ref="A64:L64"/>
    <mergeCell ref="M64:O64"/>
    <mergeCell ref="P64:R64"/>
    <mergeCell ref="S64:U64"/>
    <mergeCell ref="V64:Z64"/>
    <mergeCell ref="AA64:AC64"/>
    <mergeCell ref="A63:L63"/>
    <mergeCell ref="M63:O63"/>
    <mergeCell ref="P63:R63"/>
    <mergeCell ref="S63:U63"/>
    <mergeCell ref="V63:Z63"/>
    <mergeCell ref="AA63:AC63"/>
    <mergeCell ref="A60:AC60"/>
    <mergeCell ref="A61:AC61"/>
    <mergeCell ref="A62:L62"/>
    <mergeCell ref="M62:O62"/>
    <mergeCell ref="P62:R62"/>
    <mergeCell ref="S62:U62"/>
    <mergeCell ref="V62:Z62"/>
    <mergeCell ref="AA62:AC62"/>
    <mergeCell ref="AB58:AC58"/>
    <mergeCell ref="A59:K59"/>
    <mergeCell ref="L59:N59"/>
    <mergeCell ref="O59:Q59"/>
    <mergeCell ref="R59:S59"/>
    <mergeCell ref="T59:V59"/>
    <mergeCell ref="W59:AA59"/>
    <mergeCell ref="AB59:AC59"/>
    <mergeCell ref="A58:K58"/>
    <mergeCell ref="L58:N58"/>
    <mergeCell ref="O58:Q58"/>
    <mergeCell ref="R58:S58"/>
    <mergeCell ref="T58:V58"/>
    <mergeCell ref="W58:AA58"/>
    <mergeCell ref="AB56:AC56"/>
    <mergeCell ref="A57:K57"/>
    <mergeCell ref="L57:N57"/>
    <mergeCell ref="O57:Q57"/>
    <mergeCell ref="R57:S57"/>
    <mergeCell ref="T57:V57"/>
    <mergeCell ref="W57:AA57"/>
    <mergeCell ref="AB57:AC57"/>
    <mergeCell ref="A56:K56"/>
    <mergeCell ref="L56:N56"/>
    <mergeCell ref="O56:Q56"/>
    <mergeCell ref="R56:S56"/>
    <mergeCell ref="T56:V56"/>
    <mergeCell ref="W56:AA56"/>
    <mergeCell ref="AB54:AC54"/>
    <mergeCell ref="A55:K55"/>
    <mergeCell ref="L55:N55"/>
    <mergeCell ref="O55:Q55"/>
    <mergeCell ref="R55:S55"/>
    <mergeCell ref="T55:V55"/>
    <mergeCell ref="W55:AA55"/>
    <mergeCell ref="AB55:AC55"/>
    <mergeCell ref="A54:K54"/>
    <mergeCell ref="L54:N54"/>
    <mergeCell ref="O54:Q54"/>
    <mergeCell ref="R54:S54"/>
    <mergeCell ref="T54:V54"/>
    <mergeCell ref="W54:AA54"/>
    <mergeCell ref="AB52:AC52"/>
    <mergeCell ref="A53:K53"/>
    <mergeCell ref="L53:N53"/>
    <mergeCell ref="O53:Q53"/>
    <mergeCell ref="R53:S53"/>
    <mergeCell ref="T53:V53"/>
    <mergeCell ref="W53:AA53"/>
    <mergeCell ref="AB53:AC53"/>
    <mergeCell ref="A52:K52"/>
    <mergeCell ref="L52:N52"/>
    <mergeCell ref="O52:Q52"/>
    <mergeCell ref="R52:S52"/>
    <mergeCell ref="T52:V52"/>
    <mergeCell ref="W52:AA52"/>
    <mergeCell ref="AB50:AC50"/>
    <mergeCell ref="A51:K51"/>
    <mergeCell ref="L51:N51"/>
    <mergeCell ref="O51:Q51"/>
    <mergeCell ref="R51:S51"/>
    <mergeCell ref="T51:V51"/>
    <mergeCell ref="W51:AA51"/>
    <mergeCell ref="AB51:AC51"/>
    <mergeCell ref="A50:K50"/>
    <mergeCell ref="L50:N50"/>
    <mergeCell ref="O50:Q50"/>
    <mergeCell ref="R50:S50"/>
    <mergeCell ref="T50:V50"/>
    <mergeCell ref="W50:AA50"/>
    <mergeCell ref="AB48:AC48"/>
    <mergeCell ref="A49:K49"/>
    <mergeCell ref="L49:N49"/>
    <mergeCell ref="O49:Q49"/>
    <mergeCell ref="R49:S49"/>
    <mergeCell ref="T49:V49"/>
    <mergeCell ref="W49:AA49"/>
    <mergeCell ref="AB49:AC49"/>
    <mergeCell ref="A48:K48"/>
    <mergeCell ref="L48:N48"/>
    <mergeCell ref="O48:Q48"/>
    <mergeCell ref="R48:S48"/>
    <mergeCell ref="T48:V48"/>
    <mergeCell ref="W48:AA48"/>
    <mergeCell ref="AB46:AC46"/>
    <mergeCell ref="A47:K47"/>
    <mergeCell ref="L47:N47"/>
    <mergeCell ref="O47:Q47"/>
    <mergeCell ref="R47:S47"/>
    <mergeCell ref="T47:V47"/>
    <mergeCell ref="W47:AA47"/>
    <mergeCell ref="AB47:AC47"/>
    <mergeCell ref="A46:K46"/>
    <mergeCell ref="L46:N46"/>
    <mergeCell ref="O46:Q46"/>
    <mergeCell ref="R46:S46"/>
    <mergeCell ref="T46:V46"/>
    <mergeCell ref="W46:AA46"/>
    <mergeCell ref="AB44:AC44"/>
    <mergeCell ref="A45:K45"/>
    <mergeCell ref="L45:N45"/>
    <mergeCell ref="O45:Q45"/>
    <mergeCell ref="R45:S45"/>
    <mergeCell ref="T45:V45"/>
    <mergeCell ref="W45:AA45"/>
    <mergeCell ref="AB45:AC45"/>
    <mergeCell ref="A44:K44"/>
    <mergeCell ref="L44:N44"/>
    <mergeCell ref="O44:Q44"/>
    <mergeCell ref="R44:S44"/>
    <mergeCell ref="T44:V44"/>
    <mergeCell ref="W44:AA44"/>
    <mergeCell ref="AB42:AC42"/>
    <mergeCell ref="A43:K43"/>
    <mergeCell ref="L43:N43"/>
    <mergeCell ref="O43:Q43"/>
    <mergeCell ref="R43:S43"/>
    <mergeCell ref="T43:V43"/>
    <mergeCell ref="W43:AA43"/>
    <mergeCell ref="AB43:AC43"/>
    <mergeCell ref="A42:K42"/>
    <mergeCell ref="L42:N42"/>
    <mergeCell ref="O42:Q42"/>
    <mergeCell ref="R42:S42"/>
    <mergeCell ref="T42:V42"/>
    <mergeCell ref="W42:AA42"/>
    <mergeCell ref="AB40:AC40"/>
    <mergeCell ref="A41:K41"/>
    <mergeCell ref="L41:N41"/>
    <mergeCell ref="O41:Q41"/>
    <mergeCell ref="R41:S41"/>
    <mergeCell ref="T41:V41"/>
    <mergeCell ref="W41:AA41"/>
    <mergeCell ref="AB41:AC41"/>
    <mergeCell ref="A40:K40"/>
    <mergeCell ref="L40:N40"/>
    <mergeCell ref="O40:Q40"/>
    <mergeCell ref="R40:S40"/>
    <mergeCell ref="T40:V40"/>
    <mergeCell ref="W40:AA40"/>
    <mergeCell ref="AB38:AC38"/>
    <mergeCell ref="A39:K39"/>
    <mergeCell ref="L39:N39"/>
    <mergeCell ref="O39:Q39"/>
    <mergeCell ref="R39:S39"/>
    <mergeCell ref="T39:V39"/>
    <mergeCell ref="W39:AA39"/>
    <mergeCell ref="AB39:AC39"/>
    <mergeCell ref="A38:K38"/>
    <mergeCell ref="L38:N38"/>
    <mergeCell ref="O38:Q38"/>
    <mergeCell ref="R38:S38"/>
    <mergeCell ref="T38:V38"/>
    <mergeCell ref="W38:AA38"/>
    <mergeCell ref="AB36:AC36"/>
    <mergeCell ref="A37:K37"/>
    <mergeCell ref="L37:N37"/>
    <mergeCell ref="O37:Q37"/>
    <mergeCell ref="R37:S37"/>
    <mergeCell ref="T37:V37"/>
    <mergeCell ref="W37:AA37"/>
    <mergeCell ref="AB37:AC37"/>
    <mergeCell ref="A36:K36"/>
    <mergeCell ref="L36:N36"/>
    <mergeCell ref="O36:Q36"/>
    <mergeCell ref="R36:S36"/>
    <mergeCell ref="T36:V36"/>
    <mergeCell ref="W36:AA36"/>
    <mergeCell ref="AB34:AC34"/>
    <mergeCell ref="A35:K35"/>
    <mergeCell ref="L35:N35"/>
    <mergeCell ref="O35:Q35"/>
    <mergeCell ref="R35:S35"/>
    <mergeCell ref="T35:V35"/>
    <mergeCell ref="W35:AA35"/>
    <mergeCell ref="AB35:AC35"/>
    <mergeCell ref="A34:K34"/>
    <mergeCell ref="L34:N34"/>
    <mergeCell ref="O34:Q34"/>
    <mergeCell ref="R34:S34"/>
    <mergeCell ref="T34:V34"/>
    <mergeCell ref="W34:AA34"/>
    <mergeCell ref="AB32:AC32"/>
    <mergeCell ref="A33:K33"/>
    <mergeCell ref="L33:N33"/>
    <mergeCell ref="O33:Q33"/>
    <mergeCell ref="R33:S33"/>
    <mergeCell ref="T33:V33"/>
    <mergeCell ref="W33:AA33"/>
    <mergeCell ref="AB33:AC33"/>
    <mergeCell ref="A32:K32"/>
    <mergeCell ref="L32:N32"/>
    <mergeCell ref="O32:Q32"/>
    <mergeCell ref="R32:S32"/>
    <mergeCell ref="T32:V32"/>
    <mergeCell ref="W32:AA32"/>
    <mergeCell ref="AB30:AC30"/>
    <mergeCell ref="A31:K31"/>
    <mergeCell ref="L31:N31"/>
    <mergeCell ref="O31:Q31"/>
    <mergeCell ref="R31:S31"/>
    <mergeCell ref="T31:V31"/>
    <mergeCell ref="W31:AA31"/>
    <mergeCell ref="AB31:AC31"/>
    <mergeCell ref="A30:K30"/>
    <mergeCell ref="L30:N30"/>
    <mergeCell ref="O30:Q30"/>
    <mergeCell ref="R30:S30"/>
    <mergeCell ref="T30:V30"/>
    <mergeCell ref="W30:AA30"/>
    <mergeCell ref="AB28:AC28"/>
    <mergeCell ref="A29:K29"/>
    <mergeCell ref="L29:N29"/>
    <mergeCell ref="O29:Q29"/>
    <mergeCell ref="R29:S29"/>
    <mergeCell ref="T29:V29"/>
    <mergeCell ref="W29:AA29"/>
    <mergeCell ref="AB29:AC29"/>
    <mergeCell ref="A28:K28"/>
    <mergeCell ref="L28:N28"/>
    <mergeCell ref="O28:Q28"/>
    <mergeCell ref="R28:S28"/>
    <mergeCell ref="T28:V28"/>
    <mergeCell ref="W28:AA28"/>
    <mergeCell ref="A25:AC25"/>
    <mergeCell ref="A26:AC26"/>
    <mergeCell ref="A27:K27"/>
    <mergeCell ref="L27:N27"/>
    <mergeCell ref="O27:Q27"/>
    <mergeCell ref="R27:S27"/>
    <mergeCell ref="T27:V27"/>
    <mergeCell ref="W27:AA27"/>
    <mergeCell ref="AB27:AC27"/>
    <mergeCell ref="A24:L24"/>
    <mergeCell ref="M24:O24"/>
    <mergeCell ref="P24:R24"/>
    <mergeCell ref="S24:U24"/>
    <mergeCell ref="V24:Z24"/>
    <mergeCell ref="AA24:AC24"/>
    <mergeCell ref="A23:L23"/>
    <mergeCell ref="M23:O23"/>
    <mergeCell ref="P23:R23"/>
    <mergeCell ref="S23:U23"/>
    <mergeCell ref="V23:Z23"/>
    <mergeCell ref="AA23:AC23"/>
    <mergeCell ref="A22:L22"/>
    <mergeCell ref="M22:O22"/>
    <mergeCell ref="P22:R22"/>
    <mergeCell ref="S22:U22"/>
    <mergeCell ref="V22:Z22"/>
    <mergeCell ref="AA22:AC22"/>
    <mergeCell ref="A21:L21"/>
    <mergeCell ref="M21:O21"/>
    <mergeCell ref="P21:R21"/>
    <mergeCell ref="S21:U21"/>
    <mergeCell ref="V21:Z21"/>
    <mergeCell ref="AA21:AC21"/>
    <mergeCell ref="A20:L20"/>
    <mergeCell ref="M20:O20"/>
    <mergeCell ref="P20:R20"/>
    <mergeCell ref="S20:U20"/>
    <mergeCell ref="V20:Z20"/>
    <mergeCell ref="AA20:AC20"/>
    <mergeCell ref="A19:L19"/>
    <mergeCell ref="M19:O19"/>
    <mergeCell ref="P19:R19"/>
    <mergeCell ref="S19:U19"/>
    <mergeCell ref="V19:Z19"/>
    <mergeCell ref="AA19:AC19"/>
    <mergeCell ref="A18:L18"/>
    <mergeCell ref="M18:O18"/>
    <mergeCell ref="P18:R18"/>
    <mergeCell ref="S18:U18"/>
    <mergeCell ref="V18:Z18"/>
    <mergeCell ref="AA18:AC18"/>
    <mergeCell ref="A17:L17"/>
    <mergeCell ref="M17:O17"/>
    <mergeCell ref="P17:R17"/>
    <mergeCell ref="S17:U17"/>
    <mergeCell ref="V17:Z17"/>
    <mergeCell ref="AA17:AC17"/>
    <mergeCell ref="A16:L16"/>
    <mergeCell ref="M16:O16"/>
    <mergeCell ref="P16:R16"/>
    <mergeCell ref="S16:U16"/>
    <mergeCell ref="V16:Z16"/>
    <mergeCell ref="AA16:AC16"/>
    <mergeCell ref="A15:L15"/>
    <mergeCell ref="M15:O15"/>
    <mergeCell ref="P15:R15"/>
    <mergeCell ref="S15:U15"/>
    <mergeCell ref="V15:Z15"/>
    <mergeCell ref="AA15:AC15"/>
    <mergeCell ref="A14:L14"/>
    <mergeCell ref="M14:O14"/>
    <mergeCell ref="P14:R14"/>
    <mergeCell ref="S14:U14"/>
    <mergeCell ref="V14:Z14"/>
    <mergeCell ref="AA14:AC14"/>
    <mergeCell ref="A13:L13"/>
    <mergeCell ref="M13:O13"/>
    <mergeCell ref="P13:R13"/>
    <mergeCell ref="S13:U13"/>
    <mergeCell ref="V13:Z13"/>
    <mergeCell ref="AA13:AC13"/>
    <mergeCell ref="A12:L12"/>
    <mergeCell ref="M12:O12"/>
    <mergeCell ref="P12:R12"/>
    <mergeCell ref="S12:U12"/>
    <mergeCell ref="V12:Z12"/>
    <mergeCell ref="AA12:AC12"/>
    <mergeCell ref="A11:L11"/>
    <mergeCell ref="M11:O11"/>
    <mergeCell ref="P11:R11"/>
    <mergeCell ref="S11:U11"/>
    <mergeCell ref="V11:Z11"/>
    <mergeCell ref="AA11:AC11"/>
    <mergeCell ref="A9:AC9"/>
    <mergeCell ref="A10:L10"/>
    <mergeCell ref="M10:O10"/>
    <mergeCell ref="P10:R10"/>
    <mergeCell ref="S10:U10"/>
    <mergeCell ref="V10:Z10"/>
    <mergeCell ref="AA10:AC10"/>
    <mergeCell ref="A6:F6"/>
    <mergeCell ref="G6:X6"/>
    <mergeCell ref="Y6:AB6"/>
    <mergeCell ref="B7:AB7"/>
    <mergeCell ref="A8:D8"/>
    <mergeCell ref="E8:W8"/>
    <mergeCell ref="X8:AB8"/>
    <mergeCell ref="A1:AB1"/>
    <mergeCell ref="A2:AB2"/>
    <mergeCell ref="A3:Y3"/>
    <mergeCell ref="Z3:AB3"/>
    <mergeCell ref="A4:E5"/>
    <mergeCell ref="F4:X5"/>
    <mergeCell ref="Y4:AB4"/>
    <mergeCell ref="Y5:AB5"/>
  </mergeCells>
  <pageMargins left="0.39370078740157483" right="0" top="0.39370078740157483" bottom="0" header="0.5" footer="0.5"/>
  <pageSetup paperSize="0" firstPageNumber="4294967295" orientation="landscape" horizontalDpi="0" verticalDpi="0" copies="0"/>
  <headerFooter alignWithMargins="0">
    <oddFooter>&amp;CСтраница &amp;С из &amp;К</oddFooter>
  </headerFooter>
  <rowBreaks count="2" manualBreakCount="2">
    <brk id="25" max="16383" man="1"/>
    <brk id="60" max="16383" man="1"/>
  </rowBreaks>
  <colBreaks count="2" manualBreakCount="2">
    <brk max="1048575" man="1"/>
    <brk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0503117 Отчет об исп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2021-11-15T11:48:59Z</dcterms:created>
  <dcterms:modified xsi:type="dcterms:W3CDTF">2021-11-15T11:48:59Z</dcterms:modified>
</cp:coreProperties>
</file>