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0" yWindow="15" windowWidth="11340" windowHeight="6795"/>
  </bookViews>
  <sheets>
    <sheet name="0503117 Отчет об исп" sheetId="1" r:id="rId1"/>
  </sheets>
  <calcPr calcId="125725" refMode="R1C1"/>
</workbook>
</file>

<file path=xl/calcChain.xml><?xml version="1.0" encoding="utf-8"?>
<calcChain xmlns="http://schemas.openxmlformats.org/spreadsheetml/2006/main">
  <c r="P12" i="1"/>
  <c r="S12"/>
  <c r="P13"/>
  <c r="S13"/>
  <c r="P14"/>
  <c r="S14"/>
  <c r="S15"/>
  <c r="P16"/>
  <c r="S16"/>
  <c r="P17"/>
  <c r="S17"/>
  <c r="W17"/>
  <c r="P18"/>
  <c r="S18"/>
  <c r="W18"/>
  <c r="P19"/>
  <c r="S19"/>
  <c r="W19"/>
  <c r="P20"/>
  <c r="S20"/>
  <c r="P21"/>
  <c r="S21"/>
  <c r="S22"/>
  <c r="S23"/>
  <c r="S24"/>
  <c r="P25"/>
  <c r="S25"/>
  <c r="W25"/>
  <c r="P26"/>
  <c r="S26"/>
  <c r="W26"/>
  <c r="P27"/>
  <c r="S27"/>
  <c r="W27"/>
  <c r="P32"/>
  <c r="S32"/>
  <c r="W32"/>
  <c r="P33"/>
  <c r="S33"/>
  <c r="W33"/>
  <c r="P34"/>
  <c r="S34"/>
  <c r="W34"/>
  <c r="P35"/>
  <c r="S35"/>
  <c r="W35"/>
  <c r="P36"/>
  <c r="S36"/>
  <c r="W36"/>
  <c r="P37"/>
  <c r="S37"/>
  <c r="W37"/>
  <c r="P38"/>
  <c r="S38"/>
  <c r="W38"/>
  <c r="P39"/>
  <c r="S39"/>
  <c r="W39"/>
  <c r="P40"/>
  <c r="S40"/>
  <c r="W40"/>
  <c r="P41"/>
  <c r="S41"/>
  <c r="W41"/>
  <c r="P42"/>
  <c r="W42"/>
  <c r="P43"/>
  <c r="S43"/>
  <c r="W43"/>
  <c r="P44"/>
  <c r="S44"/>
  <c r="W44"/>
  <c r="P45"/>
  <c r="S45"/>
  <c r="W45"/>
  <c r="P46"/>
  <c r="S46"/>
  <c r="W46"/>
  <c r="P47"/>
  <c r="S47"/>
  <c r="W47"/>
  <c r="P48"/>
  <c r="S48"/>
  <c r="W48"/>
  <c r="P49"/>
  <c r="S49"/>
  <c r="W49"/>
  <c r="P50"/>
  <c r="W50"/>
  <c r="P51"/>
  <c r="S51"/>
  <c r="W51"/>
  <c r="P52"/>
  <c r="S52"/>
  <c r="W52"/>
  <c r="P53"/>
  <c r="S53"/>
  <c r="W53"/>
  <c r="P54"/>
  <c r="S54"/>
  <c r="W54"/>
  <c r="P55"/>
  <c r="S55"/>
  <c r="W55"/>
  <c r="P56"/>
  <c r="S56"/>
  <c r="P61"/>
  <c r="S61"/>
  <c r="P67"/>
  <c r="S67"/>
  <c r="W67"/>
  <c r="P68"/>
  <c r="S68"/>
  <c r="P69"/>
  <c r="S69"/>
</calcChain>
</file>

<file path=xl/sharedStrings.xml><?xml version="1.0" encoding="utf-8"?>
<sst xmlns="http://schemas.openxmlformats.org/spreadsheetml/2006/main" count="270" uniqueCount="135">
  <si>
    <t>ОТЧЕТ ОБ ИСПОЛНЕНИИ БЮДЖЕТА</t>
  </si>
  <si>
    <t>КОДЫ</t>
  </si>
  <si>
    <t xml:space="preserve">Форма по ОКУД </t>
  </si>
  <si>
    <t>0503117</t>
  </si>
  <si>
    <t>на 1 января 2022 г.</t>
  </si>
  <si>
    <t xml:space="preserve">Дата </t>
  </si>
  <si>
    <t>Наименование финансового органа</t>
  </si>
  <si>
    <t>Муниципальное учреждение "Администрация Побединского сельского поселения"</t>
  </si>
  <si>
    <t xml:space="preserve">по ОКПО </t>
  </si>
  <si>
    <t xml:space="preserve">Глава по БК </t>
  </si>
  <si>
    <t>35088221</t>
  </si>
  <si>
    <t/>
  </si>
  <si>
    <t>Наименование публично-правового образования</t>
  </si>
  <si>
    <t>бюджет Побединского сельского поселения</t>
  </si>
  <si>
    <t xml:space="preserve">по ОКТМО </t>
  </si>
  <si>
    <t>96207837001</t>
  </si>
  <si>
    <t>Периодичность:</t>
  </si>
  <si>
    <t>месячная, квартальная, годовая</t>
  </si>
  <si>
    <t>Единица измерения:</t>
  </si>
  <si>
    <t>руб.</t>
  </si>
  <si>
    <t xml:space="preserve">по ОКЕИ </t>
  </si>
  <si>
    <t>383</t>
  </si>
  <si>
    <t>1. Доходы бюджета</t>
  </si>
  <si>
    <t>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</si>
  <si>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</si>
  <si>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</si>
  <si>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</si>
  <si>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</si>
  <si>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</si>
  <si>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1</t>
  </si>
  <si>
    <t>2</t>
  </si>
  <si>
    <t>3</t>
  </si>
  <si>
    <t>4</t>
  </si>
  <si>
    <t>5</t>
  </si>
  <si>
    <t>6</t>
  </si>
  <si>
    <t>Доходы бюджета всего, в т.ч.</t>
  </si>
  <si>
    <t>010</t>
  </si>
  <si>
    <t>х</t>
  </si>
  <si>
    <t>-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</si>
  <si>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</si>
  <si>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182 10102010 01 0000 110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</si>
  <si>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</si>
  <si>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182 10102020 01 0000 110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</si>
  <si>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</si>
  <si>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182 10102030 01 0000 110</t>
  </si>
  <si>
    <t>Налог, взимаемый с налогоплательщиков, выбравших в качестве объекта налогообложения доходы</t>
  </si>
  <si>
    <t>182 10501011 01 0000 110</t>
  </si>
  <si>
    <t>Налог, взимаемый с налогоплательщиков, выбравших в качестве объекта налогообложения доходы, уменьшенные на величину расходов (в том числе минимальный налог, зачисляемый в бюджеты субъектов Российской Федерации)</t>
  </si>
  <si>
    <t>182 10501021 01 0000 110</t>
  </si>
  <si>
    <t>Единый сельскохозяйственный налог</t>
  </si>
  <si>
    <t>182 10503010 01 0000 110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</si>
  <si>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</si>
  <si>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182 10601030 10 0000 110</t>
  </si>
  <si>
    <t>Земельный налог с организаций, обладающих земельным участком, расположенным в границах сельских поселений</t>
  </si>
  <si>
    <t>182 10606033 10 0000 110</t>
  </si>
  <si>
    <t>Земельный налог с физических лиц, обладающих земельным участком, расположенным в границах сельских поселений</t>
  </si>
  <si>
    <t>182 10606043 10 0000 110</t>
  </si>
  <si>
    <t>Земельный налог (по обязательствам, возникшим до 1 января 2006 года), мобилизуемый на территориях сельских поселений</t>
  </si>
  <si>
    <t>182 10904053 10 0000 110</t>
  </si>
  <si>
    <t>Денежные взыскания, налагаемые в возмещение ущерба, причиненного в результате незаконного или нецелевого использования бюджетных средств (в части бюджетов сельских поселений)</t>
  </si>
  <si>
    <t>564 11610100 10 0000 140</t>
  </si>
  <si>
    <t>Невыясненные поступления, зачисляемые в бюджеты сельских поселений</t>
  </si>
  <si>
    <t>564 11701050 10 0000 180</t>
  </si>
  <si>
    <t>Дотации бюджетам сельских поселений на выравнивание бюджетной обеспеченности из бюджета субъекта Российской Федерации</t>
  </si>
  <si>
    <t>564 20215001 10 0000 150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</si>
  <si>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</si>
  <si>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564 20235118 10 0000 150</t>
  </si>
  <si>
    <t>Межбюджетные трансферты, передаваемые бюджетам сельских поселений для компенсации дополнительных расходов, возникших в результате решений, принятых органами власти другого уровня</t>
  </si>
  <si>
    <t>564 20245160 10 0000 150</t>
  </si>
  <si>
    <t>2. Расходы бюджета</t>
  </si>
  <si>
    <t>Код расхода по бюджетной классификации</t>
  </si>
  <si>
    <t>Расходы бюджета всего, в т.ч.</t>
  </si>
  <si>
    <t>200</t>
  </si>
  <si>
    <t>Фонд оплаты труда государственных (муниципальных) органов</t>
  </si>
  <si>
    <t>564 0104 0020000011 121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</si>
  <si>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</si>
  <si>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>564 0104 0020000011 129</t>
  </si>
  <si>
    <t>Прочая закупка товаров, работ и услуг</t>
  </si>
  <si>
    <t>564 0104 0020000014 244</t>
  </si>
  <si>
    <t>Закупка энергетических ресурсов</t>
  </si>
  <si>
    <t>564 0104 0020000014 247</t>
  </si>
  <si>
    <t>Уплата налога на имущество организаций и земельного налога</t>
  </si>
  <si>
    <t>564 0104 0020000016 851</t>
  </si>
  <si>
    <t>Закупка товаров, работ, услуг в сфере информационно-коммуникационных технологий</t>
  </si>
  <si>
    <t>564 0104 0020000019 242</t>
  </si>
  <si>
    <t>564 0104 0020000019 244</t>
  </si>
  <si>
    <t>Уплата иных платежей</t>
  </si>
  <si>
    <t>564 0104 0020000019 853</t>
  </si>
  <si>
    <t>Специальные расходы</t>
  </si>
  <si>
    <t>564 0107 0200000020 880</t>
  </si>
  <si>
    <t>Резервные средства</t>
  </si>
  <si>
    <t>564 0111 0700005020 870</t>
  </si>
  <si>
    <t>564 0113 0960004000 242</t>
  </si>
  <si>
    <t>564 0203 0010051181 121</t>
  </si>
  <si>
    <t>564 0203 0010051181 129</t>
  </si>
  <si>
    <t>564 0203 0010051184 247</t>
  </si>
  <si>
    <t>Иные выплаты персоналу государственных (муниципальных) органов, за исключением фонда оплаты труда</t>
  </si>
  <si>
    <t>564 0203 0010051189 122</t>
  </si>
  <si>
    <t>564 0203 0010051189 242</t>
  </si>
  <si>
    <t>564 0203 0010051189 244</t>
  </si>
  <si>
    <t>564 0310 2180002000 870</t>
  </si>
  <si>
    <t>564 0503 6000001000 244</t>
  </si>
  <si>
    <t>564 0503 6000001000 247</t>
  </si>
  <si>
    <t>564 0503 6000005000 244</t>
  </si>
  <si>
    <t>Иные межбюджетные трансферты</t>
  </si>
  <si>
    <t>564 0503 6000005000 540</t>
  </si>
  <si>
    <t>564 0801 5170008000 540</t>
  </si>
  <si>
    <t>Результат исполнения бюджета (дефицит\ профицит)</t>
  </si>
  <si>
    <t>450</t>
  </si>
  <si>
    <t>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</si>
  <si>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</si>
  <si>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</si>
  <si>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</si>
  <si>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 xml:space="preserve">     в том числе:</t>
  </si>
  <si>
    <t>источники внутреннего финансирования бюджета, из них:</t>
  </si>
  <si>
    <t>520</t>
  </si>
  <si>
    <t>источники внешнего финансирования бюджета, из них:</t>
  </si>
  <si>
    <t>620</t>
  </si>
  <si>
    <t>Изменение остатков средств</t>
  </si>
  <si>
    <t>700</t>
  </si>
  <si>
    <t>01050000 00 0000 000</t>
  </si>
  <si>
    <t xml:space="preserve">     увеличение остатков средств</t>
  </si>
  <si>
    <t>710</t>
  </si>
  <si>
    <t>564 01050201 10 0000 510</t>
  </si>
  <si>
    <t xml:space="preserve">     уменьшение остатков средств</t>
  </si>
  <si>
    <t>720</t>
  </si>
  <si>
    <t>564 01050201 10 0000 610</t>
  </si>
  <si>
    <t>Исполнитель:</t>
  </si>
  <si>
    <t>Главный бухгалтер</t>
  </si>
  <si>
    <t>Хазбулатова М. М.</t>
  </si>
  <si>
    <t>(должность)</t>
  </si>
  <si>
    <t>(подпись)</t>
  </si>
  <si>
    <t>(расшифровка подписи)</t>
  </si>
  <si>
    <t xml:space="preserve">   28 января 2022 г.   </t>
  </si>
  <si>
    <t>Форма 0503117 с.1</t>
  </si>
</sst>
</file>

<file path=xl/styles.xml><?xml version="1.0" encoding="utf-8"?>
<styleSheet xmlns="http://schemas.openxmlformats.org/spreadsheetml/2006/main">
  <fonts count="7">
    <font>
      <sz val="10"/>
      <color indexed="64"/>
      <name val="Arial"/>
      <charset val="1"/>
    </font>
    <font>
      <b/>
      <sz val="9"/>
      <color indexed="8"/>
      <name val="Tahoma"/>
      <charset val="1"/>
    </font>
    <font>
      <sz val="8"/>
      <color indexed="8"/>
      <name val="Tahoma"/>
      <charset val="1"/>
    </font>
    <font>
      <i/>
      <sz val="8"/>
      <color indexed="8"/>
      <name val="Tahoma"/>
      <charset val="1"/>
    </font>
    <font>
      <b/>
      <sz val="8"/>
      <color indexed="8"/>
      <name val="Tahoma"/>
      <charset val="1"/>
    </font>
    <font>
      <sz val="7"/>
      <color indexed="8"/>
      <name val="Tahoma"/>
      <charset val="1"/>
    </font>
    <font>
      <u/>
      <sz val="8"/>
      <color indexed="8"/>
      <name val="Tahoma"/>
      <charset val="1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3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/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/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/>
      <right/>
      <top style="medium">
        <color indexed="8"/>
      </top>
      <bottom/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 style="thin">
        <color indexed="8"/>
      </right>
      <top/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 style="medium">
        <color indexed="8"/>
      </bottom>
      <diagonal/>
    </border>
    <border>
      <left/>
      <right style="medium">
        <color indexed="8"/>
      </right>
      <top/>
      <bottom/>
      <diagonal/>
    </border>
    <border>
      <left/>
      <right style="medium">
        <color indexed="8"/>
      </right>
      <top style="thin">
        <color indexed="8"/>
      </top>
      <bottom/>
      <diagonal/>
    </border>
    <border>
      <left/>
      <right style="medium">
        <color indexed="8"/>
      </right>
      <top style="thin">
        <color indexed="8"/>
      </top>
      <bottom style="medium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medium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</borders>
  <cellStyleXfs count="1">
    <xf numFmtId="0" fontId="0" fillId="0" borderId="0"/>
  </cellStyleXfs>
  <cellXfs count="59">
    <xf numFmtId="0" fontId="0" fillId="0" borderId="0" xfId="0"/>
    <xf numFmtId="0" fontId="0" fillId="0" borderId="0" xfId="0" applyNumberFormat="1"/>
    <xf numFmtId="0" fontId="1" fillId="2" borderId="0" xfId="0" applyNumberFormat="1" applyFont="1" applyFill="1" applyAlignment="1">
      <alignment horizontal="center" wrapText="1"/>
    </xf>
    <xf numFmtId="0" fontId="2" fillId="2" borderId="2" xfId="0" applyNumberFormat="1" applyFont="1" applyFill="1" applyBorder="1" applyAlignment="1">
      <alignment horizontal="center" vertical="center" wrapText="1"/>
    </xf>
    <xf numFmtId="0" fontId="2" fillId="2" borderId="0" xfId="0" applyNumberFormat="1" applyFont="1" applyFill="1" applyAlignment="1">
      <alignment horizontal="right" wrapText="1"/>
    </xf>
    <xf numFmtId="0" fontId="2" fillId="2" borderId="3" xfId="0" applyNumberFormat="1" applyFont="1" applyFill="1" applyBorder="1" applyAlignment="1">
      <alignment horizontal="center" vertical="center" wrapText="1"/>
    </xf>
    <xf numFmtId="14" fontId="2" fillId="2" borderId="4" xfId="0" applyNumberFormat="1" applyFont="1" applyFill="1" applyBorder="1" applyAlignment="1">
      <alignment horizontal="center" vertical="center" wrapText="1"/>
    </xf>
    <xf numFmtId="0" fontId="2" fillId="2" borderId="0" xfId="0" applyNumberFormat="1" applyFont="1" applyFill="1" applyAlignment="1">
      <alignment horizontal="left" wrapText="1"/>
    </xf>
    <xf numFmtId="0" fontId="3" fillId="2" borderId="5" xfId="0" applyNumberFormat="1" applyFont="1" applyFill="1" applyBorder="1" applyAlignment="1">
      <alignment horizontal="left" wrapText="1"/>
    </xf>
    <xf numFmtId="0" fontId="2" fillId="2" borderId="4" xfId="0" applyNumberFormat="1" applyFont="1" applyFill="1" applyBorder="1" applyAlignment="1">
      <alignment horizontal="center" vertical="center" wrapText="1"/>
    </xf>
    <xf numFmtId="0" fontId="2" fillId="2" borderId="0" xfId="0" applyNumberFormat="1" applyFont="1" applyFill="1" applyAlignment="1">
      <alignment horizontal="left" wrapText="1"/>
    </xf>
    <xf numFmtId="0" fontId="2" fillId="2" borderId="6" xfId="0" applyNumberFormat="1" applyFont="1" applyFill="1" applyBorder="1" applyAlignment="1">
      <alignment horizontal="center" vertical="center" wrapText="1"/>
    </xf>
    <xf numFmtId="0" fontId="4" fillId="2" borderId="0" xfId="0" applyNumberFormat="1" applyFont="1" applyFill="1" applyAlignment="1">
      <alignment horizontal="center" wrapText="1"/>
    </xf>
    <xf numFmtId="0" fontId="2" fillId="2" borderId="8" xfId="0" applyNumberFormat="1" applyFont="1" applyFill="1" applyBorder="1" applyAlignment="1">
      <alignment horizontal="center" vertical="center" wrapText="1"/>
    </xf>
    <xf numFmtId="0" fontId="2" fillId="2" borderId="9" xfId="0" applyNumberFormat="1" applyFont="1" applyFill="1" applyBorder="1" applyAlignment="1">
      <alignment horizontal="center" vertical="center" wrapText="1"/>
    </xf>
    <xf numFmtId="0" fontId="2" fillId="2" borderId="10" xfId="0" applyNumberFormat="1" applyFont="1" applyFill="1" applyBorder="1" applyAlignment="1">
      <alignment horizontal="center" vertical="center" wrapText="1"/>
    </xf>
    <xf numFmtId="0" fontId="5" fillId="2" borderId="12" xfId="0" applyNumberFormat="1" applyFont="1" applyFill="1" applyBorder="1" applyAlignment="1">
      <alignment horizontal="center" vertical="center" wrapText="1"/>
    </xf>
    <xf numFmtId="0" fontId="5" fillId="2" borderId="13" xfId="0" applyNumberFormat="1" applyFont="1" applyFill="1" applyBorder="1" applyAlignment="1">
      <alignment horizontal="center" vertical="center" wrapText="1"/>
    </xf>
    <xf numFmtId="0" fontId="5" fillId="2" borderId="14" xfId="0" applyNumberFormat="1" applyFont="1" applyFill="1" applyBorder="1" applyAlignment="1">
      <alignment horizontal="center" vertical="center" wrapText="1"/>
    </xf>
    <xf numFmtId="0" fontId="2" fillId="2" borderId="12" xfId="0" applyNumberFormat="1" applyFont="1" applyFill="1" applyBorder="1" applyAlignment="1">
      <alignment horizontal="left" vertical="center" wrapText="1"/>
    </xf>
    <xf numFmtId="0" fontId="2" fillId="2" borderId="12" xfId="0" applyNumberFormat="1" applyFont="1" applyFill="1" applyBorder="1" applyAlignment="1">
      <alignment horizontal="center" vertical="center" wrapText="1"/>
    </xf>
    <xf numFmtId="4" fontId="2" fillId="2" borderId="13" xfId="0" applyNumberFormat="1" applyFont="1" applyFill="1" applyBorder="1" applyAlignment="1">
      <alignment horizontal="right" vertical="center" wrapText="1"/>
    </xf>
    <xf numFmtId="0" fontId="2" fillId="2" borderId="14" xfId="0" applyNumberFormat="1" applyFont="1" applyFill="1" applyBorder="1" applyAlignment="1">
      <alignment horizontal="right" vertical="center" wrapText="1"/>
    </xf>
    <xf numFmtId="0" fontId="2" fillId="2" borderId="15" xfId="0" applyNumberFormat="1" applyFont="1" applyFill="1" applyBorder="1" applyAlignment="1">
      <alignment horizontal="left" vertical="center" wrapText="1"/>
    </xf>
    <xf numFmtId="0" fontId="2" fillId="2" borderId="15" xfId="0" applyNumberFormat="1" applyFont="1" applyFill="1" applyBorder="1" applyAlignment="1">
      <alignment horizontal="center" vertical="center" wrapText="1"/>
    </xf>
    <xf numFmtId="4" fontId="2" fillId="2" borderId="16" xfId="0" applyNumberFormat="1" applyFont="1" applyFill="1" applyBorder="1" applyAlignment="1">
      <alignment horizontal="right" vertical="center" wrapText="1"/>
    </xf>
    <xf numFmtId="0" fontId="2" fillId="2" borderId="17" xfId="0" applyNumberFormat="1" applyFont="1" applyFill="1" applyBorder="1" applyAlignment="1">
      <alignment horizontal="right" vertical="center" wrapText="1"/>
    </xf>
    <xf numFmtId="0" fontId="2" fillId="2" borderId="16" xfId="0" applyNumberFormat="1" applyFont="1" applyFill="1" applyBorder="1" applyAlignment="1">
      <alignment horizontal="right" vertical="center" wrapText="1"/>
    </xf>
    <xf numFmtId="4" fontId="2" fillId="2" borderId="17" xfId="0" applyNumberFormat="1" applyFont="1" applyFill="1" applyBorder="1" applyAlignment="1">
      <alignment horizontal="right" vertical="center" wrapText="1"/>
    </xf>
    <xf numFmtId="0" fontId="4" fillId="2" borderId="18" xfId="0" applyNumberFormat="1" applyFont="1" applyFill="1" applyBorder="1" applyAlignment="1">
      <alignment horizontal="center" wrapText="1"/>
    </xf>
    <xf numFmtId="4" fontId="2" fillId="2" borderId="14" xfId="0" applyNumberFormat="1" applyFont="1" applyFill="1" applyBorder="1" applyAlignment="1">
      <alignment horizontal="right" vertical="center" wrapText="1"/>
    </xf>
    <xf numFmtId="0" fontId="2" fillId="2" borderId="19" xfId="0" applyNumberFormat="1" applyFont="1" applyFill="1" applyBorder="1" applyAlignment="1">
      <alignment horizontal="left" vertical="center" wrapText="1"/>
    </xf>
    <xf numFmtId="0" fontId="2" fillId="2" borderId="19" xfId="0" applyNumberFormat="1" applyFont="1" applyFill="1" applyBorder="1" applyAlignment="1">
      <alignment horizontal="center" vertical="center" wrapText="1"/>
    </xf>
    <xf numFmtId="4" fontId="2" fillId="2" borderId="2" xfId="0" applyNumberFormat="1" applyFont="1" applyFill="1" applyBorder="1" applyAlignment="1">
      <alignment horizontal="right" vertical="center" wrapText="1"/>
    </xf>
    <xf numFmtId="4" fontId="2" fillId="2" borderId="20" xfId="0" applyNumberFormat="1" applyFont="1" applyFill="1" applyBorder="1" applyAlignment="1">
      <alignment horizontal="right" vertical="center" wrapText="1"/>
    </xf>
    <xf numFmtId="0" fontId="2" fillId="2" borderId="2" xfId="0" applyNumberFormat="1" applyFont="1" applyFill="1" applyBorder="1" applyAlignment="1">
      <alignment horizontal="right" vertical="center" wrapText="1"/>
    </xf>
    <xf numFmtId="0" fontId="2" fillId="2" borderId="21" xfId="0" applyNumberFormat="1" applyFont="1" applyFill="1" applyBorder="1" applyAlignment="1">
      <alignment horizontal="left" vertical="center" wrapText="1"/>
    </xf>
    <xf numFmtId="0" fontId="2" fillId="2" borderId="21" xfId="0" applyNumberFormat="1" applyFont="1" applyFill="1" applyBorder="1" applyAlignment="1">
      <alignment horizontal="center" vertical="center" wrapText="1"/>
    </xf>
    <xf numFmtId="4" fontId="2" fillId="2" borderId="22" xfId="0" applyNumberFormat="1" applyFont="1" applyFill="1" applyBorder="1" applyAlignment="1">
      <alignment horizontal="right" vertical="center" wrapText="1"/>
    </xf>
    <xf numFmtId="0" fontId="2" fillId="2" borderId="23" xfId="0" applyNumberFormat="1" applyFont="1" applyFill="1" applyBorder="1" applyAlignment="1">
      <alignment horizontal="center" vertical="center" wrapText="1"/>
    </xf>
    <xf numFmtId="4" fontId="2" fillId="2" borderId="26" xfId="0" applyNumberFormat="1" applyFont="1" applyFill="1" applyBorder="1" applyAlignment="1">
      <alignment horizontal="right" vertical="center" wrapText="1"/>
    </xf>
    <xf numFmtId="0" fontId="2" fillId="2" borderId="29" xfId="0" applyNumberFormat="1" applyFont="1" applyFill="1" applyBorder="1" applyAlignment="1">
      <alignment horizontal="center" vertical="center" wrapText="1"/>
    </xf>
    <xf numFmtId="0" fontId="2" fillId="2" borderId="11" xfId="0" applyNumberFormat="1" applyFont="1" applyFill="1" applyBorder="1" applyAlignment="1">
      <alignment horizontal="left" vertical="center" wrapText="1"/>
    </xf>
    <xf numFmtId="0" fontId="2" fillId="2" borderId="11" xfId="0" applyNumberFormat="1" applyFont="1" applyFill="1" applyBorder="1" applyAlignment="1">
      <alignment horizontal="center" vertical="center" wrapText="1"/>
    </xf>
    <xf numFmtId="0" fontId="2" fillId="2" borderId="25" xfId="0" applyNumberFormat="1" applyFont="1" applyFill="1" applyBorder="1" applyAlignment="1">
      <alignment horizontal="right" vertical="center" wrapText="1"/>
    </xf>
    <xf numFmtId="0" fontId="2" fillId="2" borderId="1" xfId="0" applyNumberFormat="1" applyFont="1" applyFill="1" applyBorder="1" applyAlignment="1">
      <alignment horizontal="right" vertical="center" wrapText="1"/>
    </xf>
    <xf numFmtId="0" fontId="2" fillId="2" borderId="28" xfId="0" applyNumberFormat="1" applyFont="1" applyFill="1" applyBorder="1" applyAlignment="1">
      <alignment horizontal="right" vertical="center" wrapText="1"/>
    </xf>
    <xf numFmtId="0" fontId="2" fillId="2" borderId="7" xfId="0" applyNumberFormat="1" applyFont="1" applyFill="1" applyBorder="1" applyAlignment="1">
      <alignment horizontal="center" vertical="center" wrapText="1"/>
    </xf>
    <xf numFmtId="0" fontId="2" fillId="2" borderId="24" xfId="0" applyNumberFormat="1" applyFont="1" applyFill="1" applyBorder="1" applyAlignment="1">
      <alignment horizontal="right" vertical="center" wrapText="1"/>
    </xf>
    <xf numFmtId="0" fontId="2" fillId="2" borderId="27" xfId="0" applyNumberFormat="1" applyFont="1" applyFill="1" applyBorder="1" applyAlignment="1">
      <alignment horizontal="right" vertical="center" wrapText="1"/>
    </xf>
    <xf numFmtId="0" fontId="2" fillId="2" borderId="30" xfId="0" applyNumberFormat="1" applyFont="1" applyFill="1" applyBorder="1" applyAlignment="1">
      <alignment horizontal="right" vertical="center" wrapText="1"/>
    </xf>
    <xf numFmtId="0" fontId="2" fillId="2" borderId="31" xfId="0" applyNumberFormat="1" applyFont="1" applyFill="1" applyBorder="1" applyAlignment="1">
      <alignment horizontal="right" vertical="center" wrapText="1"/>
    </xf>
    <xf numFmtId="4" fontId="2" fillId="2" borderId="30" xfId="0" applyNumberFormat="1" applyFont="1" applyFill="1" applyBorder="1" applyAlignment="1">
      <alignment horizontal="right" vertical="center" wrapText="1"/>
    </xf>
    <xf numFmtId="4" fontId="2" fillId="2" borderId="31" xfId="0" applyNumberFormat="1" applyFont="1" applyFill="1" applyBorder="1" applyAlignment="1">
      <alignment horizontal="right" vertical="center" wrapText="1"/>
    </xf>
    <xf numFmtId="0" fontId="2" fillId="2" borderId="31" xfId="0" applyNumberFormat="1" applyFont="1" applyFill="1" applyBorder="1" applyAlignment="1">
      <alignment horizontal="center" vertical="center" wrapText="1"/>
    </xf>
    <xf numFmtId="0" fontId="2" fillId="2" borderId="0" xfId="0" applyNumberFormat="1" applyFont="1" applyFill="1" applyAlignment="1">
      <alignment horizontal="center" wrapText="1"/>
    </xf>
    <xf numFmtId="0" fontId="2" fillId="2" borderId="0" xfId="0" applyNumberFormat="1" applyFont="1" applyFill="1" applyAlignment="1">
      <alignment horizontal="center" vertical="center" wrapText="1"/>
    </xf>
    <xf numFmtId="0" fontId="5" fillId="2" borderId="32" xfId="0" applyNumberFormat="1" applyFont="1" applyFill="1" applyBorder="1" applyAlignment="1">
      <alignment horizontal="center" wrapText="1"/>
    </xf>
    <xf numFmtId="0" fontId="6" fillId="2" borderId="0" xfId="0" applyNumberFormat="1" applyFont="1" applyFill="1" applyAlignment="1">
      <alignment horizontal="left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autoPageBreaks="0"/>
  </sheetPr>
  <dimension ref="A1:X76"/>
  <sheetViews>
    <sheetView tabSelected="1" workbookViewId="0">
      <selection sqref="A1:W1"/>
    </sheetView>
  </sheetViews>
  <sheetFormatPr defaultRowHeight="12.75"/>
  <cols>
    <col min="1" max="1" width="13.7109375" style="1" customWidth="1"/>
    <col min="2" max="3" width="1.7109375" style="1" customWidth="1"/>
    <col min="4" max="4" width="0.140625" style="1" customWidth="1"/>
    <col min="5" max="5" width="13.7109375" style="1" customWidth="1"/>
    <col min="6" max="6" width="9.7109375" style="1" customWidth="1"/>
    <col min="7" max="7" width="4.7109375" style="1" customWidth="1"/>
    <col min="8" max="8" width="1.7109375" style="1" customWidth="1"/>
    <col min="9" max="9" width="2.7109375" style="1" customWidth="1"/>
    <col min="10" max="10" width="1.7109375" style="1" customWidth="1"/>
    <col min="11" max="11" width="13.7109375" style="1" customWidth="1"/>
    <col min="12" max="13" width="3.7109375" style="1" customWidth="1"/>
    <col min="14" max="14" width="2.7109375" style="1" customWidth="1"/>
    <col min="15" max="15" width="21.7109375" style="1" customWidth="1"/>
    <col min="16" max="17" width="2.7109375" style="1" customWidth="1"/>
    <col min="18" max="18" width="12.7109375" style="1" customWidth="1"/>
    <col min="19" max="19" width="7.7109375" style="1" customWidth="1"/>
    <col min="20" max="20" width="3.7109375" style="1" customWidth="1"/>
    <col min="21" max="21" width="1.7109375" style="1" customWidth="1"/>
    <col min="22" max="23" width="4.7109375" style="1" customWidth="1"/>
    <col min="24" max="24" width="12.7109375" style="1" customWidth="1"/>
  </cols>
  <sheetData>
    <row r="1" spans="1:24" s="1" customFormat="1" ht="14.1" customHeight="1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3" t="s">
        <v>1</v>
      </c>
    </row>
    <row r="2" spans="1:24" s="1" customFormat="1" ht="14.1" customHeight="1">
      <c r="A2" s="4" t="s">
        <v>2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5" t="s">
        <v>3</v>
      </c>
    </row>
    <row r="3" spans="1:24" s="1" customFormat="1" ht="14.1" customHeight="1">
      <c r="A3" s="2" t="s">
        <v>4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4" t="s">
        <v>5</v>
      </c>
      <c r="W3" s="4"/>
      <c r="X3" s="6">
        <v>44562</v>
      </c>
    </row>
    <row r="4" spans="1:24" s="1" customFormat="1" ht="14.1" customHeight="1">
      <c r="A4" s="7" t="s">
        <v>6</v>
      </c>
      <c r="B4" s="7"/>
      <c r="C4" s="7"/>
      <c r="D4" s="7"/>
      <c r="E4" s="7"/>
      <c r="F4" s="8" t="s">
        <v>7</v>
      </c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4" t="s">
        <v>8</v>
      </c>
      <c r="V4" s="4"/>
      <c r="W4" s="4"/>
      <c r="X4" s="9" t="s">
        <v>10</v>
      </c>
    </row>
    <row r="5" spans="1:24" s="1" customFormat="1" ht="14.1" customHeight="1">
      <c r="A5" s="7"/>
      <c r="B5" s="7"/>
      <c r="C5" s="7"/>
      <c r="D5" s="7"/>
      <c r="E5" s="7"/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8"/>
      <c r="R5" s="8"/>
      <c r="S5" s="8"/>
      <c r="T5" s="8"/>
      <c r="U5" s="4" t="s">
        <v>9</v>
      </c>
      <c r="V5" s="4"/>
      <c r="W5" s="4"/>
      <c r="X5" s="9" t="s">
        <v>11</v>
      </c>
    </row>
    <row r="6" spans="1:24" s="1" customFormat="1" ht="14.1" customHeight="1">
      <c r="A6" s="7" t="s">
        <v>12</v>
      </c>
      <c r="B6" s="7"/>
      <c r="C6" s="7"/>
      <c r="D6" s="7"/>
      <c r="E6" s="7"/>
      <c r="F6" s="7"/>
      <c r="G6" s="8" t="s">
        <v>13</v>
      </c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4" t="s">
        <v>14</v>
      </c>
      <c r="V6" s="4"/>
      <c r="W6" s="4"/>
      <c r="X6" s="9" t="s">
        <v>15</v>
      </c>
    </row>
    <row r="7" spans="1:24" s="1" customFormat="1" ht="14.1" customHeight="1">
      <c r="A7" s="10" t="s">
        <v>16</v>
      </c>
      <c r="B7" s="7" t="s">
        <v>17</v>
      </c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/>
      <c r="O7" s="7"/>
      <c r="P7" s="7"/>
      <c r="Q7" s="7"/>
      <c r="R7" s="7"/>
      <c r="S7" s="7"/>
      <c r="T7" s="7"/>
      <c r="U7" s="7"/>
      <c r="V7" s="7"/>
      <c r="W7" s="7"/>
      <c r="X7" s="9" t="s">
        <v>11</v>
      </c>
    </row>
    <row r="8" spans="1:24" s="1" customFormat="1" ht="14.1" customHeight="1">
      <c r="A8" s="7" t="s">
        <v>18</v>
      </c>
      <c r="B8" s="7"/>
      <c r="C8" s="7"/>
      <c r="D8" s="7"/>
      <c r="E8" s="7" t="s">
        <v>19</v>
      </c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4" t="s">
        <v>20</v>
      </c>
      <c r="U8" s="4"/>
      <c r="V8" s="4"/>
      <c r="W8" s="4"/>
      <c r="X8" s="11" t="s">
        <v>21</v>
      </c>
    </row>
    <row r="9" spans="1:24" s="1" customFormat="1" ht="14.1" customHeight="1">
      <c r="A9" s="12" t="s">
        <v>22</v>
      </c>
      <c r="B9" s="12"/>
      <c r="C9" s="12"/>
      <c r="D9" s="12"/>
      <c r="E9" s="12"/>
      <c r="F9" s="12"/>
      <c r="G9" s="12"/>
      <c r="H9" s="12"/>
      <c r="I9" s="12"/>
      <c r="J9" s="12"/>
      <c r="K9" s="12"/>
      <c r="L9" s="12"/>
      <c r="M9" s="12"/>
      <c r="N9" s="12"/>
      <c r="O9" s="12"/>
      <c r="P9" s="12"/>
      <c r="Q9" s="12"/>
      <c r="R9" s="12"/>
      <c r="S9" s="12"/>
      <c r="T9" s="12"/>
      <c r="U9" s="12"/>
      <c r="V9" s="12"/>
      <c r="W9" s="12"/>
      <c r="X9" s="12"/>
    </row>
    <row r="10" spans="1:24" s="1" customFormat="1" ht="35.1" customHeight="1">
      <c r="A10" s="13" t="s">
        <v>23</v>
      </c>
      <c r="B10" s="13"/>
      <c r="C10" s="13"/>
      <c r="D10" s="13"/>
      <c r="E10" s="13"/>
      <c r="F10" s="13"/>
      <c r="G10" s="13"/>
      <c r="H10" s="13"/>
      <c r="I10" s="13"/>
      <c r="J10" s="13"/>
      <c r="K10" s="13"/>
      <c r="L10" s="13" t="s">
        <v>24</v>
      </c>
      <c r="M10" s="13"/>
      <c r="N10" s="13" t="s">
        <v>25</v>
      </c>
      <c r="O10" s="13"/>
      <c r="P10" s="14" t="s">
        <v>26</v>
      </c>
      <c r="Q10" s="14"/>
      <c r="R10" s="14"/>
      <c r="S10" s="14" t="s">
        <v>27</v>
      </c>
      <c r="T10" s="14"/>
      <c r="U10" s="14"/>
      <c r="V10" s="14"/>
      <c r="W10" s="15" t="s">
        <v>28</v>
      </c>
      <c r="X10" s="15"/>
    </row>
    <row r="11" spans="1:24" s="1" customFormat="1" ht="12.95" customHeight="1">
      <c r="A11" s="16" t="s">
        <v>29</v>
      </c>
      <c r="B11" s="16"/>
      <c r="C11" s="16"/>
      <c r="D11" s="16"/>
      <c r="E11" s="16"/>
      <c r="F11" s="16"/>
      <c r="G11" s="16"/>
      <c r="H11" s="16"/>
      <c r="I11" s="16"/>
      <c r="J11" s="16"/>
      <c r="K11" s="16"/>
      <c r="L11" s="16" t="s">
        <v>30</v>
      </c>
      <c r="M11" s="16"/>
      <c r="N11" s="16" t="s">
        <v>31</v>
      </c>
      <c r="O11" s="16"/>
      <c r="P11" s="17" t="s">
        <v>32</v>
      </c>
      <c r="Q11" s="17"/>
      <c r="R11" s="17"/>
      <c r="S11" s="17" t="s">
        <v>33</v>
      </c>
      <c r="T11" s="17"/>
      <c r="U11" s="17"/>
      <c r="V11" s="17"/>
      <c r="W11" s="18" t="s">
        <v>34</v>
      </c>
      <c r="X11" s="18"/>
    </row>
    <row r="12" spans="1:24" s="1" customFormat="1" ht="14.1" customHeight="1">
      <c r="A12" s="19" t="s">
        <v>35</v>
      </c>
      <c r="B12" s="19"/>
      <c r="C12" s="19"/>
      <c r="D12" s="19"/>
      <c r="E12" s="19"/>
      <c r="F12" s="19"/>
      <c r="G12" s="19"/>
      <c r="H12" s="19"/>
      <c r="I12" s="19"/>
      <c r="J12" s="19"/>
      <c r="K12" s="19"/>
      <c r="L12" s="20" t="s">
        <v>36</v>
      </c>
      <c r="M12" s="20"/>
      <c r="N12" s="20" t="s">
        <v>37</v>
      </c>
      <c r="O12" s="20"/>
      <c r="P12" s="21">
        <f>15373211.23</f>
        <v>15373211.23</v>
      </c>
      <c r="Q12" s="21"/>
      <c r="R12" s="21"/>
      <c r="S12" s="21">
        <f>15679842.88</f>
        <v>15679842.880000001</v>
      </c>
      <c r="T12" s="21"/>
      <c r="U12" s="21"/>
      <c r="V12" s="21"/>
      <c r="W12" s="22" t="s">
        <v>38</v>
      </c>
      <c r="X12" s="22"/>
    </row>
    <row r="13" spans="1:24" s="1" customFormat="1" ht="45" customHeight="1">
      <c r="A13" s="23" t="s">
        <v>39</v>
      </c>
      <c r="B13" s="23"/>
      <c r="C13" s="23"/>
      <c r="D13" s="23"/>
      <c r="E13" s="23"/>
      <c r="F13" s="23"/>
      <c r="G13" s="23"/>
      <c r="H13" s="23"/>
      <c r="I13" s="23"/>
      <c r="J13" s="23"/>
      <c r="K13" s="23"/>
      <c r="L13" s="24" t="s">
        <v>36</v>
      </c>
      <c r="M13" s="24"/>
      <c r="N13" s="24" t="s">
        <v>40</v>
      </c>
      <c r="O13" s="24"/>
      <c r="P13" s="25">
        <f>540000</f>
        <v>540000</v>
      </c>
      <c r="Q13" s="25"/>
      <c r="R13" s="25"/>
      <c r="S13" s="25">
        <f>603442.04</f>
        <v>603442.04</v>
      </c>
      <c r="T13" s="25"/>
      <c r="U13" s="25"/>
      <c r="V13" s="25"/>
      <c r="W13" s="26" t="s">
        <v>38</v>
      </c>
      <c r="X13" s="26"/>
    </row>
    <row r="14" spans="1:24" s="1" customFormat="1" ht="66" customHeight="1">
      <c r="A14" s="23" t="s">
        <v>41</v>
      </c>
      <c r="B14" s="23"/>
      <c r="C14" s="23"/>
      <c r="D14" s="23"/>
      <c r="E14" s="23"/>
      <c r="F14" s="23"/>
      <c r="G14" s="23"/>
      <c r="H14" s="23"/>
      <c r="I14" s="23"/>
      <c r="J14" s="23"/>
      <c r="K14" s="23"/>
      <c r="L14" s="24" t="s">
        <v>36</v>
      </c>
      <c r="M14" s="24"/>
      <c r="N14" s="24" t="s">
        <v>42</v>
      </c>
      <c r="O14" s="24"/>
      <c r="P14" s="25">
        <f>500</f>
        <v>500</v>
      </c>
      <c r="Q14" s="25"/>
      <c r="R14" s="25"/>
      <c r="S14" s="25">
        <f>7019.51</f>
        <v>7019.51</v>
      </c>
      <c r="T14" s="25"/>
      <c r="U14" s="25"/>
      <c r="V14" s="25"/>
      <c r="W14" s="26" t="s">
        <v>38</v>
      </c>
      <c r="X14" s="26"/>
    </row>
    <row r="15" spans="1:24" s="1" customFormat="1" ht="24" customHeight="1">
      <c r="A15" s="23" t="s">
        <v>43</v>
      </c>
      <c r="B15" s="23"/>
      <c r="C15" s="23"/>
      <c r="D15" s="23"/>
      <c r="E15" s="23"/>
      <c r="F15" s="23"/>
      <c r="G15" s="23"/>
      <c r="H15" s="23"/>
      <c r="I15" s="23"/>
      <c r="J15" s="23"/>
      <c r="K15" s="23"/>
      <c r="L15" s="24" t="s">
        <v>36</v>
      </c>
      <c r="M15" s="24"/>
      <c r="N15" s="24" t="s">
        <v>44</v>
      </c>
      <c r="O15" s="24"/>
      <c r="P15" s="27" t="s">
        <v>38</v>
      </c>
      <c r="Q15" s="27"/>
      <c r="R15" s="27"/>
      <c r="S15" s="25">
        <f>8951.05</f>
        <v>8951.0499999999993</v>
      </c>
      <c r="T15" s="25"/>
      <c r="U15" s="25"/>
      <c r="V15" s="25"/>
      <c r="W15" s="26" t="s">
        <v>38</v>
      </c>
      <c r="X15" s="26"/>
    </row>
    <row r="16" spans="1:24" s="1" customFormat="1" ht="24" customHeight="1">
      <c r="A16" s="23" t="s">
        <v>45</v>
      </c>
      <c r="B16" s="23"/>
      <c r="C16" s="23"/>
      <c r="D16" s="23"/>
      <c r="E16" s="23"/>
      <c r="F16" s="23"/>
      <c r="G16" s="23"/>
      <c r="H16" s="23"/>
      <c r="I16" s="23"/>
      <c r="J16" s="23"/>
      <c r="K16" s="23"/>
      <c r="L16" s="24" t="s">
        <v>36</v>
      </c>
      <c r="M16" s="24"/>
      <c r="N16" s="24" t="s">
        <v>46</v>
      </c>
      <c r="O16" s="24"/>
      <c r="P16" s="25">
        <f>5000</f>
        <v>5000</v>
      </c>
      <c r="Q16" s="25"/>
      <c r="R16" s="25"/>
      <c r="S16" s="25">
        <f>485535.42</f>
        <v>485535.42</v>
      </c>
      <c r="T16" s="25"/>
      <c r="U16" s="25"/>
      <c r="V16" s="25"/>
      <c r="W16" s="26" t="s">
        <v>38</v>
      </c>
      <c r="X16" s="26"/>
    </row>
    <row r="17" spans="1:24" s="1" customFormat="1" ht="33.950000000000003" customHeight="1">
      <c r="A17" s="23" t="s">
        <v>47</v>
      </c>
      <c r="B17" s="23"/>
      <c r="C17" s="23"/>
      <c r="D17" s="23"/>
      <c r="E17" s="23"/>
      <c r="F17" s="23"/>
      <c r="G17" s="23"/>
      <c r="H17" s="23"/>
      <c r="I17" s="23"/>
      <c r="J17" s="23"/>
      <c r="K17" s="23"/>
      <c r="L17" s="24" t="s">
        <v>36</v>
      </c>
      <c r="M17" s="24"/>
      <c r="N17" s="24" t="s">
        <v>48</v>
      </c>
      <c r="O17" s="24"/>
      <c r="P17" s="25">
        <f>50000</f>
        <v>50000</v>
      </c>
      <c r="Q17" s="25"/>
      <c r="R17" s="25"/>
      <c r="S17" s="25">
        <f>-94212.54</f>
        <v>-94212.54</v>
      </c>
      <c r="T17" s="25"/>
      <c r="U17" s="25"/>
      <c r="V17" s="25"/>
      <c r="W17" s="28">
        <f>144212.54</f>
        <v>144212.54</v>
      </c>
      <c r="X17" s="28"/>
    </row>
    <row r="18" spans="1:24" s="1" customFormat="1" ht="14.1" customHeight="1">
      <c r="A18" s="23" t="s">
        <v>49</v>
      </c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4" t="s">
        <v>36</v>
      </c>
      <c r="M18" s="24"/>
      <c r="N18" s="24" t="s">
        <v>50</v>
      </c>
      <c r="O18" s="24"/>
      <c r="P18" s="25">
        <f>10000</f>
        <v>10000</v>
      </c>
      <c r="Q18" s="25"/>
      <c r="R18" s="25"/>
      <c r="S18" s="25">
        <f>8124.49</f>
        <v>8124.49</v>
      </c>
      <c r="T18" s="25"/>
      <c r="U18" s="25"/>
      <c r="V18" s="25"/>
      <c r="W18" s="28">
        <f>1875.51</f>
        <v>1875.51</v>
      </c>
      <c r="X18" s="28"/>
    </row>
    <row r="19" spans="1:24" s="1" customFormat="1" ht="24" customHeight="1">
      <c r="A19" s="23" t="s">
        <v>51</v>
      </c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4" t="s">
        <v>36</v>
      </c>
      <c r="M19" s="24"/>
      <c r="N19" s="24" t="s">
        <v>52</v>
      </c>
      <c r="O19" s="24"/>
      <c r="P19" s="25">
        <f>558000</f>
        <v>558000</v>
      </c>
      <c r="Q19" s="25"/>
      <c r="R19" s="25"/>
      <c r="S19" s="25">
        <f>395092</f>
        <v>395092</v>
      </c>
      <c r="T19" s="25"/>
      <c r="U19" s="25"/>
      <c r="V19" s="25"/>
      <c r="W19" s="28">
        <f>162908</f>
        <v>162908</v>
      </c>
      <c r="X19" s="28"/>
    </row>
    <row r="20" spans="1:24" s="1" customFormat="1" ht="24" customHeight="1">
      <c r="A20" s="23" t="s">
        <v>53</v>
      </c>
      <c r="B20" s="23"/>
      <c r="C20" s="23"/>
      <c r="D20" s="23"/>
      <c r="E20" s="23"/>
      <c r="F20" s="23"/>
      <c r="G20" s="23"/>
      <c r="H20" s="23"/>
      <c r="I20" s="23"/>
      <c r="J20" s="23"/>
      <c r="K20" s="23"/>
      <c r="L20" s="24" t="s">
        <v>36</v>
      </c>
      <c r="M20" s="24"/>
      <c r="N20" s="24" t="s">
        <v>54</v>
      </c>
      <c r="O20" s="24"/>
      <c r="P20" s="25">
        <f>5501736.23</f>
        <v>5501736.2300000004</v>
      </c>
      <c r="Q20" s="25"/>
      <c r="R20" s="25"/>
      <c r="S20" s="25">
        <f>5767605.17</f>
        <v>5767605.1699999999</v>
      </c>
      <c r="T20" s="25"/>
      <c r="U20" s="25"/>
      <c r="V20" s="25"/>
      <c r="W20" s="26" t="s">
        <v>38</v>
      </c>
      <c r="X20" s="26"/>
    </row>
    <row r="21" spans="1:24" s="1" customFormat="1" ht="24" customHeight="1">
      <c r="A21" s="23" t="s">
        <v>55</v>
      </c>
      <c r="B21" s="23"/>
      <c r="C21" s="23"/>
      <c r="D21" s="23"/>
      <c r="E21" s="23"/>
      <c r="F21" s="23"/>
      <c r="G21" s="23"/>
      <c r="H21" s="23"/>
      <c r="I21" s="23"/>
      <c r="J21" s="23"/>
      <c r="K21" s="23"/>
      <c r="L21" s="24" t="s">
        <v>36</v>
      </c>
      <c r="M21" s="24"/>
      <c r="N21" s="24" t="s">
        <v>56</v>
      </c>
      <c r="O21" s="24"/>
      <c r="P21" s="25">
        <f>535000</f>
        <v>535000</v>
      </c>
      <c r="Q21" s="25"/>
      <c r="R21" s="25"/>
      <c r="S21" s="25">
        <f>579332.62</f>
        <v>579332.62</v>
      </c>
      <c r="T21" s="25"/>
      <c r="U21" s="25"/>
      <c r="V21" s="25"/>
      <c r="W21" s="26" t="s">
        <v>38</v>
      </c>
      <c r="X21" s="26"/>
    </row>
    <row r="22" spans="1:24" s="1" customFormat="1" ht="24" customHeight="1">
      <c r="A22" s="23" t="s">
        <v>57</v>
      </c>
      <c r="B22" s="23"/>
      <c r="C22" s="23"/>
      <c r="D22" s="23"/>
      <c r="E22" s="23"/>
      <c r="F22" s="23"/>
      <c r="G22" s="23"/>
      <c r="H22" s="23"/>
      <c r="I22" s="23"/>
      <c r="J22" s="23"/>
      <c r="K22" s="23"/>
      <c r="L22" s="24" t="s">
        <v>36</v>
      </c>
      <c r="M22" s="24"/>
      <c r="N22" s="24" t="s">
        <v>58</v>
      </c>
      <c r="O22" s="24"/>
      <c r="P22" s="27" t="s">
        <v>38</v>
      </c>
      <c r="Q22" s="27"/>
      <c r="R22" s="27"/>
      <c r="S22" s="25">
        <f>-18049.88</f>
        <v>-18049.88</v>
      </c>
      <c r="T22" s="25"/>
      <c r="U22" s="25"/>
      <c r="V22" s="25"/>
      <c r="W22" s="26" t="s">
        <v>38</v>
      </c>
      <c r="X22" s="26"/>
    </row>
    <row r="23" spans="1:24" s="1" customFormat="1" ht="33.950000000000003" customHeight="1">
      <c r="A23" s="23" t="s">
        <v>59</v>
      </c>
      <c r="B23" s="23"/>
      <c r="C23" s="23"/>
      <c r="D23" s="23"/>
      <c r="E23" s="23"/>
      <c r="F23" s="23"/>
      <c r="G23" s="23"/>
      <c r="H23" s="23"/>
      <c r="I23" s="23"/>
      <c r="J23" s="23"/>
      <c r="K23" s="23"/>
      <c r="L23" s="24" t="s">
        <v>36</v>
      </c>
      <c r="M23" s="24"/>
      <c r="N23" s="24" t="s">
        <v>60</v>
      </c>
      <c r="O23" s="24"/>
      <c r="P23" s="27" t="s">
        <v>38</v>
      </c>
      <c r="Q23" s="27"/>
      <c r="R23" s="27"/>
      <c r="S23" s="25">
        <f>450500</f>
        <v>450500</v>
      </c>
      <c r="T23" s="25"/>
      <c r="U23" s="25"/>
      <c r="V23" s="25"/>
      <c r="W23" s="26" t="s">
        <v>38</v>
      </c>
      <c r="X23" s="26"/>
    </row>
    <row r="24" spans="1:24" s="1" customFormat="1" ht="14.1" customHeight="1">
      <c r="A24" s="23" t="s">
        <v>61</v>
      </c>
      <c r="B24" s="23"/>
      <c r="C24" s="23"/>
      <c r="D24" s="23"/>
      <c r="E24" s="23"/>
      <c r="F24" s="23"/>
      <c r="G24" s="23"/>
      <c r="H24" s="23"/>
      <c r="I24" s="23"/>
      <c r="J24" s="23"/>
      <c r="K24" s="23"/>
      <c r="L24" s="24" t="s">
        <v>36</v>
      </c>
      <c r="M24" s="24"/>
      <c r="N24" s="24" t="s">
        <v>62</v>
      </c>
      <c r="O24" s="24"/>
      <c r="P24" s="27" t="s">
        <v>38</v>
      </c>
      <c r="Q24" s="27"/>
      <c r="R24" s="27"/>
      <c r="S24" s="25">
        <f>0</f>
        <v>0</v>
      </c>
      <c r="T24" s="25"/>
      <c r="U24" s="25"/>
      <c r="V24" s="25"/>
      <c r="W24" s="26" t="s">
        <v>38</v>
      </c>
      <c r="X24" s="26"/>
    </row>
    <row r="25" spans="1:24" s="1" customFormat="1" ht="24" customHeight="1">
      <c r="A25" s="23" t="s">
        <v>63</v>
      </c>
      <c r="B25" s="23"/>
      <c r="C25" s="23"/>
      <c r="D25" s="23"/>
      <c r="E25" s="23"/>
      <c r="F25" s="23"/>
      <c r="G25" s="23"/>
      <c r="H25" s="23"/>
      <c r="I25" s="23"/>
      <c r="J25" s="23"/>
      <c r="K25" s="23"/>
      <c r="L25" s="24" t="s">
        <v>36</v>
      </c>
      <c r="M25" s="24"/>
      <c r="N25" s="24" t="s">
        <v>64</v>
      </c>
      <c r="O25" s="24"/>
      <c r="P25" s="25">
        <f>7833802</f>
        <v>7833802</v>
      </c>
      <c r="Q25" s="25"/>
      <c r="R25" s="25"/>
      <c r="S25" s="25">
        <f>7147330</f>
        <v>7147330</v>
      </c>
      <c r="T25" s="25"/>
      <c r="U25" s="25"/>
      <c r="V25" s="25"/>
      <c r="W25" s="28">
        <f>686472</f>
        <v>686472</v>
      </c>
      <c r="X25" s="28"/>
    </row>
    <row r="26" spans="1:24" s="1" customFormat="1" ht="24" customHeight="1">
      <c r="A26" s="23" t="s">
        <v>65</v>
      </c>
      <c r="B26" s="23"/>
      <c r="C26" s="23"/>
      <c r="D26" s="23"/>
      <c r="E26" s="23"/>
      <c r="F26" s="23"/>
      <c r="G26" s="23"/>
      <c r="H26" s="23"/>
      <c r="I26" s="23"/>
      <c r="J26" s="23"/>
      <c r="K26" s="23"/>
      <c r="L26" s="24" t="s">
        <v>36</v>
      </c>
      <c r="M26" s="24"/>
      <c r="N26" s="24" t="s">
        <v>66</v>
      </c>
      <c r="O26" s="24"/>
      <c r="P26" s="25">
        <f>256622</f>
        <v>256622</v>
      </c>
      <c r="Q26" s="25"/>
      <c r="R26" s="25"/>
      <c r="S26" s="25">
        <f>256622</f>
        <v>256622</v>
      </c>
      <c r="T26" s="25"/>
      <c r="U26" s="25"/>
      <c r="V26" s="25"/>
      <c r="W26" s="28">
        <f>0</f>
        <v>0</v>
      </c>
      <c r="X26" s="28"/>
    </row>
    <row r="27" spans="1:24" s="1" customFormat="1" ht="33.950000000000003" customHeight="1">
      <c r="A27" s="23" t="s">
        <v>67</v>
      </c>
      <c r="B27" s="23"/>
      <c r="C27" s="23"/>
      <c r="D27" s="23"/>
      <c r="E27" s="23"/>
      <c r="F27" s="23"/>
      <c r="G27" s="23"/>
      <c r="H27" s="23"/>
      <c r="I27" s="23"/>
      <c r="J27" s="23"/>
      <c r="K27" s="23"/>
      <c r="L27" s="24" t="s">
        <v>36</v>
      </c>
      <c r="M27" s="24"/>
      <c r="N27" s="24" t="s">
        <v>68</v>
      </c>
      <c r="O27" s="24"/>
      <c r="P27" s="25">
        <f>82551</f>
        <v>82551</v>
      </c>
      <c r="Q27" s="25"/>
      <c r="R27" s="25"/>
      <c r="S27" s="25">
        <f>82551</f>
        <v>82551</v>
      </c>
      <c r="T27" s="25"/>
      <c r="U27" s="25"/>
      <c r="V27" s="25"/>
      <c r="W27" s="28">
        <f>0</f>
        <v>0</v>
      </c>
      <c r="X27" s="28"/>
    </row>
    <row r="28" spans="1:24" s="1" customFormat="1" ht="14.1" customHeight="1">
      <c r="A28" s="29" t="s">
        <v>11</v>
      </c>
      <c r="B28" s="29"/>
      <c r="C28" s="29"/>
      <c r="D28" s="29"/>
      <c r="E28" s="29"/>
      <c r="F28" s="29"/>
      <c r="G28" s="29"/>
      <c r="H28" s="29"/>
      <c r="I28" s="29"/>
      <c r="J28" s="29"/>
      <c r="K28" s="29"/>
      <c r="L28" s="29"/>
      <c r="M28" s="29"/>
      <c r="N28" s="29"/>
      <c r="O28" s="29"/>
      <c r="P28" s="29"/>
      <c r="Q28" s="29"/>
      <c r="R28" s="29"/>
      <c r="S28" s="29"/>
      <c r="T28" s="29"/>
      <c r="U28" s="29"/>
      <c r="V28" s="29"/>
      <c r="W28" s="29"/>
      <c r="X28" s="29"/>
    </row>
    <row r="29" spans="1:24" s="1" customFormat="1" ht="14.1" customHeight="1">
      <c r="A29" s="12" t="s">
        <v>69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2"/>
      <c r="R29" s="12"/>
      <c r="S29" s="12"/>
      <c r="T29" s="12"/>
      <c r="U29" s="12"/>
      <c r="V29" s="12"/>
      <c r="W29" s="12"/>
      <c r="X29" s="12"/>
    </row>
    <row r="30" spans="1:24" s="1" customFormat="1" ht="35.1" customHeight="1">
      <c r="A30" s="13" t="s">
        <v>23</v>
      </c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 t="s">
        <v>24</v>
      </c>
      <c r="M30" s="13"/>
      <c r="N30" s="13" t="s">
        <v>70</v>
      </c>
      <c r="O30" s="13"/>
      <c r="P30" s="14" t="s">
        <v>26</v>
      </c>
      <c r="Q30" s="14"/>
      <c r="R30" s="14"/>
      <c r="S30" s="14" t="s">
        <v>27</v>
      </c>
      <c r="T30" s="14"/>
      <c r="U30" s="14"/>
      <c r="V30" s="14"/>
      <c r="W30" s="15" t="s">
        <v>28</v>
      </c>
      <c r="X30" s="15"/>
    </row>
    <row r="31" spans="1:24" s="1" customFormat="1" ht="14.1" customHeight="1">
      <c r="A31" s="16" t="s">
        <v>29</v>
      </c>
      <c r="B31" s="16"/>
      <c r="C31" s="16"/>
      <c r="D31" s="16"/>
      <c r="E31" s="16"/>
      <c r="F31" s="16"/>
      <c r="G31" s="16"/>
      <c r="H31" s="16"/>
      <c r="I31" s="16"/>
      <c r="J31" s="16"/>
      <c r="K31" s="16"/>
      <c r="L31" s="16" t="s">
        <v>30</v>
      </c>
      <c r="M31" s="16"/>
      <c r="N31" s="16" t="s">
        <v>31</v>
      </c>
      <c r="O31" s="16"/>
      <c r="P31" s="17" t="s">
        <v>32</v>
      </c>
      <c r="Q31" s="17"/>
      <c r="R31" s="17"/>
      <c r="S31" s="17" t="s">
        <v>33</v>
      </c>
      <c r="T31" s="17"/>
      <c r="U31" s="17"/>
      <c r="V31" s="17"/>
      <c r="W31" s="18" t="s">
        <v>34</v>
      </c>
      <c r="X31" s="18"/>
    </row>
    <row r="32" spans="1:24" s="1" customFormat="1" ht="14.1" customHeight="1">
      <c r="A32" s="19" t="s">
        <v>71</v>
      </c>
      <c r="B32" s="19"/>
      <c r="C32" s="19"/>
      <c r="D32" s="19"/>
      <c r="E32" s="19"/>
      <c r="F32" s="19"/>
      <c r="G32" s="19"/>
      <c r="H32" s="19"/>
      <c r="I32" s="19"/>
      <c r="J32" s="19"/>
      <c r="K32" s="19"/>
      <c r="L32" s="20" t="s">
        <v>72</v>
      </c>
      <c r="M32" s="20"/>
      <c r="N32" s="20" t="s">
        <v>37</v>
      </c>
      <c r="O32" s="20"/>
      <c r="P32" s="21">
        <f>15616775.94</f>
        <v>15616775.939999999</v>
      </c>
      <c r="Q32" s="21"/>
      <c r="R32" s="21"/>
      <c r="S32" s="21">
        <f>15414343.38</f>
        <v>15414343.380000001</v>
      </c>
      <c r="T32" s="21"/>
      <c r="U32" s="21"/>
      <c r="V32" s="21"/>
      <c r="W32" s="30">
        <f>202432.56</f>
        <v>202432.56</v>
      </c>
      <c r="X32" s="30"/>
    </row>
    <row r="33" spans="1:24" s="1" customFormat="1" ht="14.1" customHeight="1">
      <c r="A33" s="31" t="s">
        <v>73</v>
      </c>
      <c r="B33" s="31"/>
      <c r="C33" s="31"/>
      <c r="D33" s="31"/>
      <c r="E33" s="31"/>
      <c r="F33" s="31"/>
      <c r="G33" s="31"/>
      <c r="H33" s="31"/>
      <c r="I33" s="31"/>
      <c r="J33" s="31"/>
      <c r="K33" s="31"/>
      <c r="L33" s="32" t="s">
        <v>72</v>
      </c>
      <c r="M33" s="32"/>
      <c r="N33" s="32" t="s">
        <v>74</v>
      </c>
      <c r="O33" s="32"/>
      <c r="P33" s="33">
        <f>3175346</f>
        <v>3175346</v>
      </c>
      <c r="Q33" s="33"/>
      <c r="R33" s="33"/>
      <c r="S33" s="33">
        <f>3139059.68</f>
        <v>3139059.68</v>
      </c>
      <c r="T33" s="33"/>
      <c r="U33" s="33"/>
      <c r="V33" s="33"/>
      <c r="W33" s="34">
        <f>36286.32</f>
        <v>36286.32</v>
      </c>
      <c r="X33" s="34"/>
    </row>
    <row r="34" spans="1:24" s="1" customFormat="1" ht="33.950000000000003" customHeight="1">
      <c r="A34" s="31" t="s">
        <v>75</v>
      </c>
      <c r="B34" s="31"/>
      <c r="C34" s="31"/>
      <c r="D34" s="31"/>
      <c r="E34" s="31"/>
      <c r="F34" s="31"/>
      <c r="G34" s="31"/>
      <c r="H34" s="31"/>
      <c r="I34" s="31"/>
      <c r="J34" s="31"/>
      <c r="K34" s="31"/>
      <c r="L34" s="32" t="s">
        <v>72</v>
      </c>
      <c r="M34" s="32"/>
      <c r="N34" s="32" t="s">
        <v>76</v>
      </c>
      <c r="O34" s="32"/>
      <c r="P34" s="33">
        <f>958954</f>
        <v>958954</v>
      </c>
      <c r="Q34" s="33"/>
      <c r="R34" s="33"/>
      <c r="S34" s="33">
        <f>952382.54</f>
        <v>952382.54</v>
      </c>
      <c r="T34" s="33"/>
      <c r="U34" s="33"/>
      <c r="V34" s="33"/>
      <c r="W34" s="34">
        <f>6571.46</f>
        <v>6571.46</v>
      </c>
      <c r="X34" s="34"/>
    </row>
    <row r="35" spans="1:24" s="1" customFormat="1" ht="14.1" customHeight="1">
      <c r="A35" s="31" t="s">
        <v>77</v>
      </c>
      <c r="B35" s="31"/>
      <c r="C35" s="31"/>
      <c r="D35" s="31"/>
      <c r="E35" s="31"/>
      <c r="F35" s="31"/>
      <c r="G35" s="31"/>
      <c r="H35" s="31"/>
      <c r="I35" s="31"/>
      <c r="J35" s="31"/>
      <c r="K35" s="31"/>
      <c r="L35" s="32" t="s">
        <v>72</v>
      </c>
      <c r="M35" s="32"/>
      <c r="N35" s="32" t="s">
        <v>78</v>
      </c>
      <c r="O35" s="32"/>
      <c r="P35" s="33">
        <f>25000</f>
        <v>25000</v>
      </c>
      <c r="Q35" s="33"/>
      <c r="R35" s="33"/>
      <c r="S35" s="33">
        <f>12621.89</f>
        <v>12621.89</v>
      </c>
      <c r="T35" s="33"/>
      <c r="U35" s="33"/>
      <c r="V35" s="33"/>
      <c r="W35" s="34">
        <f>12378.11</f>
        <v>12378.11</v>
      </c>
      <c r="X35" s="34"/>
    </row>
    <row r="36" spans="1:24" s="1" customFormat="1" ht="14.1" customHeight="1">
      <c r="A36" s="31" t="s">
        <v>79</v>
      </c>
      <c r="B36" s="31"/>
      <c r="C36" s="31"/>
      <c r="D36" s="31"/>
      <c r="E36" s="31"/>
      <c r="F36" s="31"/>
      <c r="G36" s="31"/>
      <c r="H36" s="31"/>
      <c r="I36" s="31"/>
      <c r="J36" s="31"/>
      <c r="K36" s="31"/>
      <c r="L36" s="32" t="s">
        <v>72</v>
      </c>
      <c r="M36" s="32"/>
      <c r="N36" s="32" t="s">
        <v>80</v>
      </c>
      <c r="O36" s="32"/>
      <c r="P36" s="33">
        <f>130000</f>
        <v>130000</v>
      </c>
      <c r="Q36" s="33"/>
      <c r="R36" s="33"/>
      <c r="S36" s="33">
        <f>119641.09</f>
        <v>119641.09</v>
      </c>
      <c r="T36" s="33"/>
      <c r="U36" s="33"/>
      <c r="V36" s="33"/>
      <c r="W36" s="34">
        <f>10358.91</f>
        <v>10358.91</v>
      </c>
      <c r="X36" s="34"/>
    </row>
    <row r="37" spans="1:24" s="1" customFormat="1" ht="14.1" customHeight="1">
      <c r="A37" s="31" t="s">
        <v>81</v>
      </c>
      <c r="B37" s="31"/>
      <c r="C37" s="31"/>
      <c r="D37" s="31"/>
      <c r="E37" s="31"/>
      <c r="F37" s="31"/>
      <c r="G37" s="31"/>
      <c r="H37" s="31"/>
      <c r="I37" s="31"/>
      <c r="J37" s="31"/>
      <c r="K37" s="31"/>
      <c r="L37" s="32" t="s">
        <v>72</v>
      </c>
      <c r="M37" s="32"/>
      <c r="N37" s="32" t="s">
        <v>82</v>
      </c>
      <c r="O37" s="32"/>
      <c r="P37" s="33">
        <f>226457</f>
        <v>226457</v>
      </c>
      <c r="Q37" s="33"/>
      <c r="R37" s="33"/>
      <c r="S37" s="33">
        <f>226457</f>
        <v>226457</v>
      </c>
      <c r="T37" s="33"/>
      <c r="U37" s="33"/>
      <c r="V37" s="33"/>
      <c r="W37" s="34">
        <f>0</f>
        <v>0</v>
      </c>
      <c r="X37" s="34"/>
    </row>
    <row r="38" spans="1:24" s="1" customFormat="1" ht="24" customHeight="1">
      <c r="A38" s="31" t="s">
        <v>83</v>
      </c>
      <c r="B38" s="31"/>
      <c r="C38" s="31"/>
      <c r="D38" s="31"/>
      <c r="E38" s="31"/>
      <c r="F38" s="31"/>
      <c r="G38" s="31"/>
      <c r="H38" s="31"/>
      <c r="I38" s="31"/>
      <c r="J38" s="31"/>
      <c r="K38" s="31"/>
      <c r="L38" s="32" t="s">
        <v>72</v>
      </c>
      <c r="M38" s="32"/>
      <c r="N38" s="32" t="s">
        <v>84</v>
      </c>
      <c r="O38" s="32"/>
      <c r="P38" s="33">
        <f>93816</f>
        <v>93816</v>
      </c>
      <c r="Q38" s="33"/>
      <c r="R38" s="33"/>
      <c r="S38" s="33">
        <f>87547.28</f>
        <v>87547.28</v>
      </c>
      <c r="T38" s="33"/>
      <c r="U38" s="33"/>
      <c r="V38" s="33"/>
      <c r="W38" s="34">
        <f>6268.72</f>
        <v>6268.72</v>
      </c>
      <c r="X38" s="34"/>
    </row>
    <row r="39" spans="1:24" s="1" customFormat="1" ht="14.1" customHeight="1">
      <c r="A39" s="31" t="s">
        <v>77</v>
      </c>
      <c r="B39" s="31"/>
      <c r="C39" s="31"/>
      <c r="D39" s="31"/>
      <c r="E39" s="31"/>
      <c r="F39" s="31"/>
      <c r="G39" s="31"/>
      <c r="H39" s="31"/>
      <c r="I39" s="31"/>
      <c r="J39" s="31"/>
      <c r="K39" s="31"/>
      <c r="L39" s="32" t="s">
        <v>72</v>
      </c>
      <c r="M39" s="32"/>
      <c r="N39" s="32" t="s">
        <v>85</v>
      </c>
      <c r="O39" s="32"/>
      <c r="P39" s="33">
        <f>233029</f>
        <v>233029</v>
      </c>
      <c r="Q39" s="33"/>
      <c r="R39" s="33"/>
      <c r="S39" s="33">
        <f>229502.8</f>
        <v>229502.8</v>
      </c>
      <c r="T39" s="33"/>
      <c r="U39" s="33"/>
      <c r="V39" s="33"/>
      <c r="W39" s="34">
        <f>3526.2</f>
        <v>3526.2</v>
      </c>
      <c r="X39" s="34"/>
    </row>
    <row r="40" spans="1:24" s="1" customFormat="1" ht="14.1" customHeight="1">
      <c r="A40" s="31" t="s">
        <v>86</v>
      </c>
      <c r="B40" s="31"/>
      <c r="C40" s="31"/>
      <c r="D40" s="31"/>
      <c r="E40" s="31"/>
      <c r="F40" s="31"/>
      <c r="G40" s="31"/>
      <c r="H40" s="31"/>
      <c r="I40" s="31"/>
      <c r="J40" s="31"/>
      <c r="K40" s="31"/>
      <c r="L40" s="32" t="s">
        <v>72</v>
      </c>
      <c r="M40" s="32"/>
      <c r="N40" s="32" t="s">
        <v>87</v>
      </c>
      <c r="O40" s="32"/>
      <c r="P40" s="33">
        <f>7000</f>
        <v>7000</v>
      </c>
      <c r="Q40" s="33"/>
      <c r="R40" s="33"/>
      <c r="S40" s="33">
        <f>7000</f>
        <v>7000</v>
      </c>
      <c r="T40" s="33"/>
      <c r="U40" s="33"/>
      <c r="V40" s="33"/>
      <c r="W40" s="34">
        <f>0</f>
        <v>0</v>
      </c>
      <c r="X40" s="34"/>
    </row>
    <row r="41" spans="1:24" s="1" customFormat="1" ht="14.1" customHeight="1">
      <c r="A41" s="31" t="s">
        <v>88</v>
      </c>
      <c r="B41" s="31"/>
      <c r="C41" s="31"/>
      <c r="D41" s="31"/>
      <c r="E41" s="31"/>
      <c r="F41" s="31"/>
      <c r="G41" s="31"/>
      <c r="H41" s="31"/>
      <c r="I41" s="31"/>
      <c r="J41" s="31"/>
      <c r="K41" s="31"/>
      <c r="L41" s="32" t="s">
        <v>72</v>
      </c>
      <c r="M41" s="32"/>
      <c r="N41" s="32" t="s">
        <v>89</v>
      </c>
      <c r="O41" s="32"/>
      <c r="P41" s="33">
        <f>20564.71</f>
        <v>20564.71</v>
      </c>
      <c r="Q41" s="33"/>
      <c r="R41" s="33"/>
      <c r="S41" s="33">
        <f>20564.71</f>
        <v>20564.71</v>
      </c>
      <c r="T41" s="33"/>
      <c r="U41" s="33"/>
      <c r="V41" s="33"/>
      <c r="W41" s="34">
        <f>0</f>
        <v>0</v>
      </c>
      <c r="X41" s="34"/>
    </row>
    <row r="42" spans="1:24" s="1" customFormat="1" ht="14.1" customHeight="1">
      <c r="A42" s="31" t="s">
        <v>90</v>
      </c>
      <c r="B42" s="31"/>
      <c r="C42" s="31"/>
      <c r="D42" s="31"/>
      <c r="E42" s="31"/>
      <c r="F42" s="31"/>
      <c r="G42" s="31"/>
      <c r="H42" s="31"/>
      <c r="I42" s="31"/>
      <c r="J42" s="31"/>
      <c r="K42" s="31"/>
      <c r="L42" s="32" t="s">
        <v>72</v>
      </c>
      <c r="M42" s="32"/>
      <c r="N42" s="32" t="s">
        <v>91</v>
      </c>
      <c r="O42" s="32"/>
      <c r="P42" s="33">
        <f>1000</f>
        <v>1000</v>
      </c>
      <c r="Q42" s="33"/>
      <c r="R42" s="33"/>
      <c r="S42" s="35" t="s">
        <v>38</v>
      </c>
      <c r="T42" s="35"/>
      <c r="U42" s="35"/>
      <c r="V42" s="35"/>
      <c r="W42" s="34">
        <f>1000</f>
        <v>1000</v>
      </c>
      <c r="X42" s="34"/>
    </row>
    <row r="43" spans="1:24" s="1" customFormat="1" ht="24" customHeight="1">
      <c r="A43" s="31" t="s">
        <v>83</v>
      </c>
      <c r="B43" s="31"/>
      <c r="C43" s="31"/>
      <c r="D43" s="31"/>
      <c r="E43" s="31"/>
      <c r="F43" s="31"/>
      <c r="G43" s="31"/>
      <c r="H43" s="31"/>
      <c r="I43" s="31"/>
      <c r="J43" s="31"/>
      <c r="K43" s="31"/>
      <c r="L43" s="32" t="s">
        <v>72</v>
      </c>
      <c r="M43" s="32"/>
      <c r="N43" s="32" t="s">
        <v>92</v>
      </c>
      <c r="O43" s="32"/>
      <c r="P43" s="33">
        <f>82551</f>
        <v>82551</v>
      </c>
      <c r="Q43" s="33"/>
      <c r="R43" s="33"/>
      <c r="S43" s="33">
        <f>82551</f>
        <v>82551</v>
      </c>
      <c r="T43" s="33"/>
      <c r="U43" s="33"/>
      <c r="V43" s="33"/>
      <c r="W43" s="34">
        <f t="shared" ref="W43:W49" si="0">0</f>
        <v>0</v>
      </c>
      <c r="X43" s="34"/>
    </row>
    <row r="44" spans="1:24" s="1" customFormat="1" ht="14.1" customHeight="1">
      <c r="A44" s="31" t="s">
        <v>73</v>
      </c>
      <c r="B44" s="31"/>
      <c r="C44" s="31"/>
      <c r="D44" s="31"/>
      <c r="E44" s="31"/>
      <c r="F44" s="31"/>
      <c r="G44" s="31"/>
      <c r="H44" s="31"/>
      <c r="I44" s="31"/>
      <c r="J44" s="31"/>
      <c r="K44" s="31"/>
      <c r="L44" s="32" t="s">
        <v>72</v>
      </c>
      <c r="M44" s="32"/>
      <c r="N44" s="32" t="s">
        <v>93</v>
      </c>
      <c r="O44" s="32"/>
      <c r="P44" s="33">
        <f>164498</f>
        <v>164498</v>
      </c>
      <c r="Q44" s="33"/>
      <c r="R44" s="33"/>
      <c r="S44" s="33">
        <f>164498</f>
        <v>164498</v>
      </c>
      <c r="T44" s="33"/>
      <c r="U44" s="33"/>
      <c r="V44" s="33"/>
      <c r="W44" s="34">
        <f t="shared" si="0"/>
        <v>0</v>
      </c>
      <c r="X44" s="34"/>
    </row>
    <row r="45" spans="1:24" s="1" customFormat="1" ht="33.950000000000003" customHeight="1">
      <c r="A45" s="31" t="s">
        <v>75</v>
      </c>
      <c r="B45" s="31"/>
      <c r="C45" s="31"/>
      <c r="D45" s="31"/>
      <c r="E45" s="31"/>
      <c r="F45" s="31"/>
      <c r="G45" s="31"/>
      <c r="H45" s="31"/>
      <c r="I45" s="31"/>
      <c r="J45" s="31"/>
      <c r="K45" s="31"/>
      <c r="L45" s="32" t="s">
        <v>72</v>
      </c>
      <c r="M45" s="32"/>
      <c r="N45" s="32" t="s">
        <v>94</v>
      </c>
      <c r="O45" s="32"/>
      <c r="P45" s="33">
        <f>49678</f>
        <v>49678</v>
      </c>
      <c r="Q45" s="33"/>
      <c r="R45" s="33"/>
      <c r="S45" s="33">
        <f>49678</f>
        <v>49678</v>
      </c>
      <c r="T45" s="33"/>
      <c r="U45" s="33"/>
      <c r="V45" s="33"/>
      <c r="W45" s="34">
        <f t="shared" si="0"/>
        <v>0</v>
      </c>
      <c r="X45" s="34"/>
    </row>
    <row r="46" spans="1:24" s="1" customFormat="1" ht="14.1" customHeight="1">
      <c r="A46" s="31" t="s">
        <v>79</v>
      </c>
      <c r="B46" s="31"/>
      <c r="C46" s="31"/>
      <c r="D46" s="31"/>
      <c r="E46" s="31"/>
      <c r="F46" s="31"/>
      <c r="G46" s="31"/>
      <c r="H46" s="31"/>
      <c r="I46" s="31"/>
      <c r="J46" s="31"/>
      <c r="K46" s="31"/>
      <c r="L46" s="32" t="s">
        <v>72</v>
      </c>
      <c r="M46" s="32"/>
      <c r="N46" s="32" t="s">
        <v>95</v>
      </c>
      <c r="O46" s="32"/>
      <c r="P46" s="33">
        <f>14192</f>
        <v>14192</v>
      </c>
      <c r="Q46" s="33"/>
      <c r="R46" s="33"/>
      <c r="S46" s="33">
        <f>14192</f>
        <v>14192</v>
      </c>
      <c r="T46" s="33"/>
      <c r="U46" s="33"/>
      <c r="V46" s="33"/>
      <c r="W46" s="34">
        <f t="shared" si="0"/>
        <v>0</v>
      </c>
      <c r="X46" s="34"/>
    </row>
    <row r="47" spans="1:24" s="1" customFormat="1" ht="24" customHeight="1">
      <c r="A47" s="31" t="s">
        <v>96</v>
      </c>
      <c r="B47" s="31"/>
      <c r="C47" s="31"/>
      <c r="D47" s="31"/>
      <c r="E47" s="31"/>
      <c r="F47" s="31"/>
      <c r="G47" s="31"/>
      <c r="H47" s="31"/>
      <c r="I47" s="31"/>
      <c r="J47" s="31"/>
      <c r="K47" s="31"/>
      <c r="L47" s="32" t="s">
        <v>72</v>
      </c>
      <c r="M47" s="32"/>
      <c r="N47" s="32" t="s">
        <v>97</v>
      </c>
      <c r="O47" s="32"/>
      <c r="P47" s="33">
        <f>4966</f>
        <v>4966</v>
      </c>
      <c r="Q47" s="33"/>
      <c r="R47" s="33"/>
      <c r="S47" s="33">
        <f>4966</f>
        <v>4966</v>
      </c>
      <c r="T47" s="33"/>
      <c r="U47" s="33"/>
      <c r="V47" s="33"/>
      <c r="W47" s="34">
        <f t="shared" si="0"/>
        <v>0</v>
      </c>
      <c r="X47" s="34"/>
    </row>
    <row r="48" spans="1:24" s="1" customFormat="1" ht="24" customHeight="1">
      <c r="A48" s="31" t="s">
        <v>83</v>
      </c>
      <c r="B48" s="31"/>
      <c r="C48" s="31"/>
      <c r="D48" s="31"/>
      <c r="E48" s="31"/>
      <c r="F48" s="31"/>
      <c r="G48" s="31"/>
      <c r="H48" s="31"/>
      <c r="I48" s="31"/>
      <c r="J48" s="31"/>
      <c r="K48" s="31"/>
      <c r="L48" s="32" t="s">
        <v>72</v>
      </c>
      <c r="M48" s="32"/>
      <c r="N48" s="32" t="s">
        <v>98</v>
      </c>
      <c r="O48" s="32"/>
      <c r="P48" s="33">
        <f>12455</f>
        <v>12455</v>
      </c>
      <c r="Q48" s="33"/>
      <c r="R48" s="33"/>
      <c r="S48" s="33">
        <f>12455</f>
        <v>12455</v>
      </c>
      <c r="T48" s="33"/>
      <c r="U48" s="33"/>
      <c r="V48" s="33"/>
      <c r="W48" s="34">
        <f t="shared" si="0"/>
        <v>0</v>
      </c>
      <c r="X48" s="34"/>
    </row>
    <row r="49" spans="1:24" s="1" customFormat="1" ht="14.1" customHeight="1">
      <c r="A49" s="31" t="s">
        <v>77</v>
      </c>
      <c r="B49" s="31"/>
      <c r="C49" s="31"/>
      <c r="D49" s="31"/>
      <c r="E49" s="31"/>
      <c r="F49" s="31"/>
      <c r="G49" s="31"/>
      <c r="H49" s="31"/>
      <c r="I49" s="31"/>
      <c r="J49" s="31"/>
      <c r="K49" s="31"/>
      <c r="L49" s="32" t="s">
        <v>72</v>
      </c>
      <c r="M49" s="32"/>
      <c r="N49" s="32" t="s">
        <v>99</v>
      </c>
      <c r="O49" s="32"/>
      <c r="P49" s="33">
        <f>10833</f>
        <v>10833</v>
      </c>
      <c r="Q49" s="33"/>
      <c r="R49" s="33"/>
      <c r="S49" s="33">
        <f>10833</f>
        <v>10833</v>
      </c>
      <c r="T49" s="33"/>
      <c r="U49" s="33"/>
      <c r="V49" s="33"/>
      <c r="W49" s="34">
        <f t="shared" si="0"/>
        <v>0</v>
      </c>
      <c r="X49" s="34"/>
    </row>
    <row r="50" spans="1:24" s="1" customFormat="1" ht="14.1" customHeight="1">
      <c r="A50" s="31" t="s">
        <v>90</v>
      </c>
      <c r="B50" s="31"/>
      <c r="C50" s="31"/>
      <c r="D50" s="31"/>
      <c r="E50" s="31"/>
      <c r="F50" s="31"/>
      <c r="G50" s="31"/>
      <c r="H50" s="31"/>
      <c r="I50" s="31"/>
      <c r="J50" s="31"/>
      <c r="K50" s="31"/>
      <c r="L50" s="32" t="s">
        <v>72</v>
      </c>
      <c r="M50" s="32"/>
      <c r="N50" s="32" t="s">
        <v>100</v>
      </c>
      <c r="O50" s="32"/>
      <c r="P50" s="33">
        <f>5000</f>
        <v>5000</v>
      </c>
      <c r="Q50" s="33"/>
      <c r="R50" s="33"/>
      <c r="S50" s="35" t="s">
        <v>38</v>
      </c>
      <c r="T50" s="35"/>
      <c r="U50" s="35"/>
      <c r="V50" s="35"/>
      <c r="W50" s="34">
        <f>5000</f>
        <v>5000</v>
      </c>
      <c r="X50" s="34"/>
    </row>
    <row r="51" spans="1:24" s="1" customFormat="1" ht="14.1" customHeight="1">
      <c r="A51" s="31" t="s">
        <v>77</v>
      </c>
      <c r="B51" s="31"/>
      <c r="C51" s="31"/>
      <c r="D51" s="31"/>
      <c r="E51" s="31"/>
      <c r="F51" s="31"/>
      <c r="G51" s="31"/>
      <c r="H51" s="31"/>
      <c r="I51" s="31"/>
      <c r="J51" s="31"/>
      <c r="K51" s="31"/>
      <c r="L51" s="32" t="s">
        <v>72</v>
      </c>
      <c r="M51" s="32"/>
      <c r="N51" s="32" t="s">
        <v>101</v>
      </c>
      <c r="O51" s="32"/>
      <c r="P51" s="33">
        <f>1123.06</f>
        <v>1123.06</v>
      </c>
      <c r="Q51" s="33"/>
      <c r="R51" s="33"/>
      <c r="S51" s="33">
        <f>1123.06</f>
        <v>1123.06</v>
      </c>
      <c r="T51" s="33"/>
      <c r="U51" s="33"/>
      <c r="V51" s="33"/>
      <c r="W51" s="34">
        <f>0</f>
        <v>0</v>
      </c>
      <c r="X51" s="34"/>
    </row>
    <row r="52" spans="1:24" s="1" customFormat="1" ht="14.1" customHeight="1">
      <c r="A52" s="31" t="s">
        <v>79</v>
      </c>
      <c r="B52" s="31"/>
      <c r="C52" s="31"/>
      <c r="D52" s="31"/>
      <c r="E52" s="31"/>
      <c r="F52" s="31"/>
      <c r="G52" s="31"/>
      <c r="H52" s="31"/>
      <c r="I52" s="31"/>
      <c r="J52" s="31"/>
      <c r="K52" s="31"/>
      <c r="L52" s="32" t="s">
        <v>72</v>
      </c>
      <c r="M52" s="32"/>
      <c r="N52" s="32" t="s">
        <v>102</v>
      </c>
      <c r="O52" s="32"/>
      <c r="P52" s="33">
        <f>443876.94</f>
        <v>443876.94</v>
      </c>
      <c r="Q52" s="33"/>
      <c r="R52" s="33"/>
      <c r="S52" s="33">
        <f>402509.22</f>
        <v>402509.22</v>
      </c>
      <c r="T52" s="33"/>
      <c r="U52" s="33"/>
      <c r="V52" s="33"/>
      <c r="W52" s="34">
        <f>41367.72</f>
        <v>41367.72</v>
      </c>
      <c r="X52" s="34"/>
    </row>
    <row r="53" spans="1:24" s="1" customFormat="1" ht="14.1" customHeight="1">
      <c r="A53" s="31" t="s">
        <v>77</v>
      </c>
      <c r="B53" s="31"/>
      <c r="C53" s="31"/>
      <c r="D53" s="31"/>
      <c r="E53" s="31"/>
      <c r="F53" s="31"/>
      <c r="G53" s="31"/>
      <c r="H53" s="31"/>
      <c r="I53" s="31"/>
      <c r="J53" s="31"/>
      <c r="K53" s="31"/>
      <c r="L53" s="32" t="s">
        <v>72</v>
      </c>
      <c r="M53" s="32"/>
      <c r="N53" s="32" t="s">
        <v>103</v>
      </c>
      <c r="O53" s="32"/>
      <c r="P53" s="33">
        <f>1759000</f>
        <v>1759000</v>
      </c>
      <c r="Q53" s="33"/>
      <c r="R53" s="33"/>
      <c r="S53" s="33">
        <f>1754024.88</f>
        <v>1754024.88</v>
      </c>
      <c r="T53" s="33"/>
      <c r="U53" s="33"/>
      <c r="V53" s="33"/>
      <c r="W53" s="34">
        <f>4975.12</f>
        <v>4975.12</v>
      </c>
      <c r="X53" s="34"/>
    </row>
    <row r="54" spans="1:24" s="1" customFormat="1" ht="14.1" customHeight="1">
      <c r="A54" s="31" t="s">
        <v>104</v>
      </c>
      <c r="B54" s="31"/>
      <c r="C54" s="31"/>
      <c r="D54" s="31"/>
      <c r="E54" s="31"/>
      <c r="F54" s="31"/>
      <c r="G54" s="31"/>
      <c r="H54" s="31"/>
      <c r="I54" s="31"/>
      <c r="J54" s="31"/>
      <c r="K54" s="31"/>
      <c r="L54" s="32" t="s">
        <v>72</v>
      </c>
      <c r="M54" s="32"/>
      <c r="N54" s="32" t="s">
        <v>105</v>
      </c>
      <c r="O54" s="32"/>
      <c r="P54" s="33">
        <f>5051736.23</f>
        <v>5051736.2300000004</v>
      </c>
      <c r="Q54" s="33"/>
      <c r="R54" s="33"/>
      <c r="S54" s="33">
        <f>5051736.23</f>
        <v>5051736.2300000004</v>
      </c>
      <c r="T54" s="33"/>
      <c r="U54" s="33"/>
      <c r="V54" s="33"/>
      <c r="W54" s="34">
        <f>0</f>
        <v>0</v>
      </c>
      <c r="X54" s="34"/>
    </row>
    <row r="55" spans="1:24" s="1" customFormat="1" ht="14.1" customHeight="1">
      <c r="A55" s="31" t="s">
        <v>104</v>
      </c>
      <c r="B55" s="31"/>
      <c r="C55" s="31"/>
      <c r="D55" s="31"/>
      <c r="E55" s="31"/>
      <c r="F55" s="31"/>
      <c r="G55" s="31"/>
      <c r="H55" s="31"/>
      <c r="I55" s="31"/>
      <c r="J55" s="31"/>
      <c r="K55" s="31"/>
      <c r="L55" s="32" t="s">
        <v>72</v>
      </c>
      <c r="M55" s="32"/>
      <c r="N55" s="32" t="s">
        <v>106</v>
      </c>
      <c r="O55" s="32"/>
      <c r="P55" s="33">
        <f>3145700</f>
        <v>3145700</v>
      </c>
      <c r="Q55" s="33"/>
      <c r="R55" s="33"/>
      <c r="S55" s="33">
        <f>3071000</f>
        <v>3071000</v>
      </c>
      <c r="T55" s="33"/>
      <c r="U55" s="33"/>
      <c r="V55" s="33"/>
      <c r="W55" s="34">
        <f>74700</f>
        <v>74700</v>
      </c>
      <c r="X55" s="34"/>
    </row>
    <row r="56" spans="1:24" s="1" customFormat="1" ht="15" customHeight="1">
      <c r="A56" s="36" t="s">
        <v>107</v>
      </c>
      <c r="B56" s="36"/>
      <c r="C56" s="36"/>
      <c r="D56" s="36"/>
      <c r="E56" s="36"/>
      <c r="F56" s="36"/>
      <c r="G56" s="36"/>
      <c r="H56" s="36"/>
      <c r="I56" s="36"/>
      <c r="J56" s="36"/>
      <c r="K56" s="36"/>
      <c r="L56" s="37" t="s">
        <v>108</v>
      </c>
      <c r="M56" s="37"/>
      <c r="N56" s="37" t="s">
        <v>37</v>
      </c>
      <c r="O56" s="37"/>
      <c r="P56" s="38">
        <f>-243564.71</f>
        <v>-243564.71</v>
      </c>
      <c r="Q56" s="38"/>
      <c r="R56" s="38"/>
      <c r="S56" s="38">
        <f>265499.5</f>
        <v>265499.5</v>
      </c>
      <c r="T56" s="38"/>
      <c r="U56" s="38"/>
      <c r="V56" s="38"/>
      <c r="W56" s="39" t="s">
        <v>37</v>
      </c>
      <c r="X56" s="39"/>
    </row>
    <row r="57" spans="1:24" s="1" customFormat="1" ht="14.1" customHeight="1">
      <c r="A57" s="7" t="s">
        <v>11</v>
      </c>
      <c r="B57" s="7"/>
      <c r="C57" s="7"/>
      <c r="D57" s="7"/>
      <c r="E57" s="7"/>
      <c r="F57" s="7"/>
      <c r="G57" s="7"/>
      <c r="H57" s="7"/>
      <c r="I57" s="7"/>
      <c r="J57" s="7"/>
      <c r="K57" s="7"/>
      <c r="L57" s="7"/>
      <c r="M57" s="7"/>
      <c r="N57" s="7"/>
      <c r="O57" s="7"/>
      <c r="P57" s="7"/>
      <c r="Q57" s="7"/>
      <c r="R57" s="7"/>
      <c r="S57" s="7"/>
      <c r="T57" s="7"/>
      <c r="U57" s="7"/>
      <c r="V57" s="7"/>
      <c r="W57" s="7"/>
      <c r="X57" s="7"/>
    </row>
    <row r="58" spans="1:24" s="1" customFormat="1" ht="14.1" customHeight="1">
      <c r="A58" s="12" t="s">
        <v>109</v>
      </c>
      <c r="B58" s="12"/>
      <c r="C58" s="12"/>
      <c r="D58" s="12"/>
      <c r="E58" s="12"/>
      <c r="F58" s="12"/>
      <c r="G58" s="12"/>
      <c r="H58" s="12"/>
      <c r="I58" s="12"/>
      <c r="J58" s="12"/>
      <c r="K58" s="12"/>
      <c r="L58" s="12"/>
      <c r="M58" s="12"/>
      <c r="N58" s="12"/>
      <c r="O58" s="12"/>
      <c r="P58" s="12"/>
      <c r="Q58" s="12"/>
      <c r="R58" s="12"/>
      <c r="S58" s="12"/>
      <c r="T58" s="12"/>
      <c r="U58" s="12"/>
      <c r="V58" s="12"/>
      <c r="W58" s="12"/>
      <c r="X58" s="12"/>
    </row>
    <row r="59" spans="1:24" s="1" customFormat="1" ht="45.95" customHeight="1">
      <c r="A59" s="13" t="s">
        <v>23</v>
      </c>
      <c r="B59" s="13"/>
      <c r="C59" s="13"/>
      <c r="D59" s="13"/>
      <c r="E59" s="13"/>
      <c r="F59" s="13"/>
      <c r="G59" s="13"/>
      <c r="H59" s="13"/>
      <c r="I59" s="13"/>
      <c r="J59" s="13"/>
      <c r="K59" s="13"/>
      <c r="L59" s="13" t="s">
        <v>24</v>
      </c>
      <c r="M59" s="13"/>
      <c r="N59" s="13" t="s">
        <v>110</v>
      </c>
      <c r="O59" s="13"/>
      <c r="P59" s="14" t="s">
        <v>26</v>
      </c>
      <c r="Q59" s="14"/>
      <c r="R59" s="14"/>
      <c r="S59" s="14" t="s">
        <v>27</v>
      </c>
      <c r="T59" s="14"/>
      <c r="U59" s="14"/>
      <c r="V59" s="14"/>
      <c r="W59" s="15" t="s">
        <v>28</v>
      </c>
      <c r="X59" s="15"/>
    </row>
    <row r="60" spans="1:24" s="1" customFormat="1" ht="12.95" customHeight="1">
      <c r="A60" s="16" t="s">
        <v>29</v>
      </c>
      <c r="B60" s="16"/>
      <c r="C60" s="16"/>
      <c r="D60" s="16"/>
      <c r="E60" s="16"/>
      <c r="F60" s="16"/>
      <c r="G60" s="16"/>
      <c r="H60" s="16"/>
      <c r="I60" s="16"/>
      <c r="J60" s="16"/>
      <c r="K60" s="16"/>
      <c r="L60" s="16" t="s">
        <v>30</v>
      </c>
      <c r="M60" s="16"/>
      <c r="N60" s="16" t="s">
        <v>31</v>
      </c>
      <c r="O60" s="16"/>
      <c r="P60" s="17" t="s">
        <v>32</v>
      </c>
      <c r="Q60" s="17"/>
      <c r="R60" s="17"/>
      <c r="S60" s="17" t="s">
        <v>33</v>
      </c>
      <c r="T60" s="17"/>
      <c r="U60" s="17"/>
      <c r="V60" s="17"/>
      <c r="W60" s="18" t="s">
        <v>34</v>
      </c>
      <c r="X60" s="18"/>
    </row>
    <row r="61" spans="1:24" s="1" customFormat="1" ht="14.1" customHeight="1">
      <c r="A61" s="19" t="s">
        <v>111</v>
      </c>
      <c r="B61" s="19"/>
      <c r="C61" s="19"/>
      <c r="D61" s="19"/>
      <c r="E61" s="19"/>
      <c r="F61" s="19"/>
      <c r="G61" s="19"/>
      <c r="H61" s="19"/>
      <c r="I61" s="19"/>
      <c r="J61" s="19"/>
      <c r="K61" s="19"/>
      <c r="L61" s="20" t="s">
        <v>112</v>
      </c>
      <c r="M61" s="20"/>
      <c r="N61" s="20" t="s">
        <v>37</v>
      </c>
      <c r="O61" s="20"/>
      <c r="P61" s="40">
        <f>243564.71</f>
        <v>243564.71</v>
      </c>
      <c r="Q61" s="40"/>
      <c r="R61" s="40"/>
      <c r="S61" s="21">
        <f>-265499.5</f>
        <v>-265499.5</v>
      </c>
      <c r="T61" s="21"/>
      <c r="U61" s="21"/>
      <c r="V61" s="21"/>
      <c r="W61" s="41" t="s">
        <v>37</v>
      </c>
      <c r="X61" s="41"/>
    </row>
    <row r="62" spans="1:24" s="1" customFormat="1" ht="14.1" customHeight="1">
      <c r="A62" s="42" t="s">
        <v>113</v>
      </c>
      <c r="B62" s="42"/>
      <c r="C62" s="42"/>
      <c r="D62" s="42"/>
      <c r="E62" s="42"/>
      <c r="F62" s="42"/>
      <c r="G62" s="42"/>
      <c r="H62" s="42"/>
      <c r="I62" s="42"/>
      <c r="J62" s="42"/>
      <c r="K62" s="42"/>
      <c r="L62" s="43" t="s">
        <v>11</v>
      </c>
      <c r="M62" s="43"/>
      <c r="N62" s="43" t="s">
        <v>11</v>
      </c>
      <c r="O62" s="43"/>
      <c r="P62" s="44" t="s">
        <v>11</v>
      </c>
      <c r="Q62" s="44"/>
      <c r="R62" s="44"/>
      <c r="S62" s="45" t="s">
        <v>11</v>
      </c>
      <c r="T62" s="45"/>
      <c r="U62" s="45"/>
      <c r="V62" s="45"/>
      <c r="W62" s="46" t="s">
        <v>11</v>
      </c>
      <c r="X62" s="46"/>
    </row>
    <row r="63" spans="1:24" s="1" customFormat="1" ht="14.1" customHeight="1">
      <c r="A63" s="23" t="s">
        <v>114</v>
      </c>
      <c r="B63" s="23"/>
      <c r="C63" s="23"/>
      <c r="D63" s="23"/>
      <c r="E63" s="23"/>
      <c r="F63" s="23"/>
      <c r="G63" s="23"/>
      <c r="H63" s="23"/>
      <c r="I63" s="23"/>
      <c r="J63" s="23"/>
      <c r="K63" s="23"/>
      <c r="L63" s="47" t="s">
        <v>115</v>
      </c>
      <c r="M63" s="47"/>
      <c r="N63" s="24" t="s">
        <v>37</v>
      </c>
      <c r="O63" s="24"/>
      <c r="P63" s="48" t="s">
        <v>38</v>
      </c>
      <c r="Q63" s="48"/>
      <c r="R63" s="48"/>
      <c r="S63" s="27" t="s">
        <v>38</v>
      </c>
      <c r="T63" s="27"/>
      <c r="U63" s="27"/>
      <c r="V63" s="27"/>
      <c r="W63" s="49" t="s">
        <v>38</v>
      </c>
      <c r="X63" s="49"/>
    </row>
    <row r="64" spans="1:24" s="1" customFormat="1" ht="14.1" customHeight="1">
      <c r="A64" s="31" t="s">
        <v>11</v>
      </c>
      <c r="B64" s="31"/>
      <c r="C64" s="31"/>
      <c r="D64" s="31"/>
      <c r="E64" s="31"/>
      <c r="F64" s="31"/>
      <c r="G64" s="31"/>
      <c r="H64" s="31"/>
      <c r="I64" s="31"/>
      <c r="J64" s="31"/>
      <c r="K64" s="31"/>
      <c r="L64" s="32" t="s">
        <v>115</v>
      </c>
      <c r="M64" s="32"/>
      <c r="N64" s="32" t="s">
        <v>11</v>
      </c>
      <c r="O64" s="32"/>
      <c r="P64" s="50" t="s">
        <v>38</v>
      </c>
      <c r="Q64" s="50"/>
      <c r="R64" s="50"/>
      <c r="S64" s="35" t="s">
        <v>38</v>
      </c>
      <c r="T64" s="35"/>
      <c r="U64" s="35"/>
      <c r="V64" s="35"/>
      <c r="W64" s="51" t="s">
        <v>38</v>
      </c>
      <c r="X64" s="51"/>
    </row>
    <row r="65" spans="1:24" s="1" customFormat="1" ht="14.1" customHeight="1">
      <c r="A65" s="31" t="s">
        <v>116</v>
      </c>
      <c r="B65" s="31"/>
      <c r="C65" s="31"/>
      <c r="D65" s="31"/>
      <c r="E65" s="31"/>
      <c r="F65" s="31"/>
      <c r="G65" s="31"/>
      <c r="H65" s="31"/>
      <c r="I65" s="31"/>
      <c r="J65" s="31"/>
      <c r="K65" s="31"/>
      <c r="L65" s="43" t="s">
        <v>117</v>
      </c>
      <c r="M65" s="43"/>
      <c r="N65" s="43" t="s">
        <v>37</v>
      </c>
      <c r="O65" s="43"/>
      <c r="P65" s="44" t="s">
        <v>38</v>
      </c>
      <c r="Q65" s="44"/>
      <c r="R65" s="44"/>
      <c r="S65" s="35" t="s">
        <v>38</v>
      </c>
      <c r="T65" s="35"/>
      <c r="U65" s="35"/>
      <c r="V65" s="35"/>
      <c r="W65" s="46" t="s">
        <v>38</v>
      </c>
      <c r="X65" s="46"/>
    </row>
    <row r="66" spans="1:24" s="1" customFormat="1" ht="14.1" customHeight="1">
      <c r="A66" s="31" t="s">
        <v>11</v>
      </c>
      <c r="B66" s="31"/>
      <c r="C66" s="31"/>
      <c r="D66" s="31"/>
      <c r="E66" s="31"/>
      <c r="F66" s="31"/>
      <c r="G66" s="31"/>
      <c r="H66" s="31"/>
      <c r="I66" s="31"/>
      <c r="J66" s="31"/>
      <c r="K66" s="31"/>
      <c r="L66" s="32" t="s">
        <v>117</v>
      </c>
      <c r="M66" s="32"/>
      <c r="N66" s="32" t="s">
        <v>11</v>
      </c>
      <c r="O66" s="32"/>
      <c r="P66" s="50" t="s">
        <v>38</v>
      </c>
      <c r="Q66" s="50"/>
      <c r="R66" s="50"/>
      <c r="S66" s="35" t="s">
        <v>38</v>
      </c>
      <c r="T66" s="35"/>
      <c r="U66" s="35"/>
      <c r="V66" s="35"/>
      <c r="W66" s="51" t="s">
        <v>38</v>
      </c>
      <c r="X66" s="51"/>
    </row>
    <row r="67" spans="1:24" s="1" customFormat="1" ht="14.1" customHeight="1">
      <c r="A67" s="31" t="s">
        <v>118</v>
      </c>
      <c r="B67" s="31"/>
      <c r="C67" s="31"/>
      <c r="D67" s="31"/>
      <c r="E67" s="31"/>
      <c r="F67" s="31"/>
      <c r="G67" s="31"/>
      <c r="H67" s="31"/>
      <c r="I67" s="31"/>
      <c r="J67" s="31"/>
      <c r="K67" s="31"/>
      <c r="L67" s="32" t="s">
        <v>119</v>
      </c>
      <c r="M67" s="32"/>
      <c r="N67" s="32" t="s">
        <v>120</v>
      </c>
      <c r="O67" s="32"/>
      <c r="P67" s="52">
        <f>243564.71</f>
        <v>243564.71</v>
      </c>
      <c r="Q67" s="52"/>
      <c r="R67" s="52"/>
      <c r="S67" s="33">
        <f>-265499.5</f>
        <v>-265499.5</v>
      </c>
      <c r="T67" s="33"/>
      <c r="U67" s="33"/>
      <c r="V67" s="33"/>
      <c r="W67" s="53">
        <f>509064.21</f>
        <v>509064.21</v>
      </c>
      <c r="X67" s="53"/>
    </row>
    <row r="68" spans="1:24" s="1" customFormat="1" ht="14.1" customHeight="1">
      <c r="A68" s="31" t="s">
        <v>121</v>
      </c>
      <c r="B68" s="31"/>
      <c r="C68" s="31"/>
      <c r="D68" s="31"/>
      <c r="E68" s="31"/>
      <c r="F68" s="31"/>
      <c r="G68" s="31"/>
      <c r="H68" s="31"/>
      <c r="I68" s="31"/>
      <c r="J68" s="31"/>
      <c r="K68" s="31"/>
      <c r="L68" s="32" t="s">
        <v>122</v>
      </c>
      <c r="M68" s="32"/>
      <c r="N68" s="32" t="s">
        <v>123</v>
      </c>
      <c r="O68" s="32"/>
      <c r="P68" s="52">
        <f>-15373211.23</f>
        <v>-15373211.23</v>
      </c>
      <c r="Q68" s="52"/>
      <c r="R68" s="52"/>
      <c r="S68" s="33">
        <f>-15679842.88</f>
        <v>-15679842.880000001</v>
      </c>
      <c r="T68" s="33"/>
      <c r="U68" s="33"/>
      <c r="V68" s="33"/>
      <c r="W68" s="54" t="s">
        <v>37</v>
      </c>
      <c r="X68" s="54"/>
    </row>
    <row r="69" spans="1:24" s="1" customFormat="1" ht="14.1" customHeight="1">
      <c r="A69" s="31" t="s">
        <v>124</v>
      </c>
      <c r="B69" s="31"/>
      <c r="C69" s="31"/>
      <c r="D69" s="31"/>
      <c r="E69" s="31"/>
      <c r="F69" s="31"/>
      <c r="G69" s="31"/>
      <c r="H69" s="31"/>
      <c r="I69" s="31"/>
      <c r="J69" s="31"/>
      <c r="K69" s="31"/>
      <c r="L69" s="32" t="s">
        <v>125</v>
      </c>
      <c r="M69" s="32"/>
      <c r="N69" s="32" t="s">
        <v>126</v>
      </c>
      <c r="O69" s="32"/>
      <c r="P69" s="52">
        <f>15616775.94</f>
        <v>15616775.939999999</v>
      </c>
      <c r="Q69" s="52"/>
      <c r="R69" s="52"/>
      <c r="S69" s="33">
        <f>15414343.38</f>
        <v>15414343.380000001</v>
      </c>
      <c r="T69" s="33"/>
      <c r="U69" s="33"/>
      <c r="V69" s="33"/>
      <c r="W69" s="54" t="s">
        <v>37</v>
      </c>
      <c r="X69" s="54"/>
    </row>
    <row r="70" spans="1:24" s="1" customFormat="1" ht="14.1" customHeight="1">
      <c r="A70" s="56" t="s">
        <v>11</v>
      </c>
      <c r="B70" s="56"/>
      <c r="C70" s="56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</row>
    <row r="71" spans="1:24" s="1" customFormat="1" ht="8.1" customHeight="1">
      <c r="A71" s="7" t="s">
        <v>11</v>
      </c>
      <c r="B71" s="7"/>
      <c r="C71" s="7"/>
      <c r="D71" s="7"/>
      <c r="E71" s="7"/>
      <c r="F71" s="7"/>
      <c r="G71" s="7"/>
      <c r="H71" s="7"/>
      <c r="I71" s="7"/>
      <c r="J71" s="7"/>
      <c r="K71" s="7"/>
      <c r="L71" s="7"/>
      <c r="M71" s="7"/>
      <c r="N71" s="7"/>
      <c r="O71" s="7"/>
      <c r="P71" s="7"/>
      <c r="Q71" s="7"/>
      <c r="R71" s="7"/>
      <c r="S71" s="7"/>
      <c r="T71" s="7"/>
      <c r="U71" s="7"/>
      <c r="V71" s="7"/>
      <c r="W71" s="7"/>
      <c r="X71" s="7"/>
    </row>
    <row r="72" spans="1:24" s="1" customFormat="1" ht="14.1" customHeight="1">
      <c r="A72" s="7" t="s">
        <v>127</v>
      </c>
      <c r="B72" s="7"/>
      <c r="C72" s="55" t="s">
        <v>128</v>
      </c>
      <c r="D72" s="55"/>
      <c r="E72" s="55"/>
      <c r="F72" s="55"/>
      <c r="G72" s="55"/>
      <c r="H72" s="55"/>
      <c r="I72" s="55" t="s">
        <v>11</v>
      </c>
      <c r="J72" s="55"/>
      <c r="K72" s="55"/>
      <c r="L72" s="55"/>
      <c r="M72" s="55"/>
      <c r="N72" s="55" t="s">
        <v>129</v>
      </c>
      <c r="O72" s="55"/>
      <c r="P72" s="55"/>
      <c r="Q72" s="55"/>
      <c r="R72" s="7" t="s">
        <v>11</v>
      </c>
      <c r="S72" s="7"/>
      <c r="T72" s="7"/>
      <c r="U72" s="7"/>
      <c r="V72" s="7"/>
      <c r="W72" s="7"/>
      <c r="X72" s="7"/>
    </row>
    <row r="73" spans="1:24" s="1" customFormat="1" ht="14.1" customHeight="1">
      <c r="A73" s="7" t="s">
        <v>11</v>
      </c>
      <c r="B73" s="7"/>
      <c r="C73" s="10" t="s">
        <v>11</v>
      </c>
      <c r="D73" s="57" t="s">
        <v>130</v>
      </c>
      <c r="E73" s="57"/>
      <c r="F73" s="57"/>
      <c r="G73" s="57"/>
      <c r="H73" s="10" t="s">
        <v>11</v>
      </c>
      <c r="I73" s="10" t="s">
        <v>11</v>
      </c>
      <c r="J73" s="57" t="s">
        <v>131</v>
      </c>
      <c r="K73" s="57"/>
      <c r="L73" s="57"/>
      <c r="M73" s="10" t="s">
        <v>11</v>
      </c>
      <c r="N73" s="10" t="s">
        <v>11</v>
      </c>
      <c r="O73" s="57" t="s">
        <v>132</v>
      </c>
      <c r="P73" s="57"/>
      <c r="Q73" s="7" t="s">
        <v>11</v>
      </c>
      <c r="R73" s="7"/>
      <c r="S73" s="7"/>
      <c r="T73" s="7"/>
      <c r="U73" s="7"/>
      <c r="V73" s="7"/>
      <c r="W73" s="7"/>
      <c r="X73" s="7"/>
    </row>
    <row r="74" spans="1:24" s="1" customFormat="1" ht="15.95" customHeight="1">
      <c r="A74" s="7" t="s">
        <v>11</v>
      </c>
      <c r="B74" s="7"/>
      <c r="C74" s="7"/>
      <c r="D74" s="7"/>
      <c r="E74" s="7"/>
      <c r="F74" s="7"/>
      <c r="G74" s="7"/>
      <c r="H74" s="7"/>
      <c r="I74" s="7"/>
      <c r="J74" s="7"/>
      <c r="K74" s="7"/>
      <c r="L74" s="7"/>
      <c r="M74" s="7"/>
      <c r="N74" s="7"/>
      <c r="O74" s="7"/>
      <c r="P74" s="7"/>
      <c r="Q74" s="7"/>
      <c r="R74" s="7"/>
      <c r="S74" s="7"/>
      <c r="T74" s="7"/>
      <c r="U74" s="7"/>
      <c r="V74" s="7"/>
      <c r="W74" s="7"/>
      <c r="X74" s="7"/>
    </row>
    <row r="75" spans="1:24" s="1" customFormat="1" ht="14.1" customHeight="1">
      <c r="A75" s="58" t="s">
        <v>133</v>
      </c>
      <c r="B75" s="58"/>
      <c r="C75" s="58"/>
      <c r="D75" s="58"/>
      <c r="E75" s="58"/>
      <c r="F75" s="58"/>
      <c r="G75" s="58"/>
      <c r="H75" s="58"/>
      <c r="I75" s="58"/>
      <c r="J75" s="58"/>
      <c r="K75" s="7" t="s">
        <v>11</v>
      </c>
      <c r="L75" s="7"/>
      <c r="M75" s="7"/>
      <c r="N75" s="7"/>
      <c r="O75" s="7"/>
      <c r="P75" s="7"/>
      <c r="Q75" s="7"/>
      <c r="R75" s="7"/>
      <c r="S75" s="7"/>
      <c r="T75" s="7"/>
      <c r="U75" s="7"/>
      <c r="V75" s="7"/>
      <c r="W75" s="7"/>
      <c r="X75" s="7"/>
    </row>
    <row r="76" spans="1:24" s="1" customFormat="1" ht="14.1" customHeight="1">
      <c r="A76" s="4" t="s">
        <v>134</v>
      </c>
      <c r="B76" s="4"/>
      <c r="C76" s="4"/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</row>
  </sheetData>
  <mergeCells count="372">
    <mergeCell ref="A75:J75"/>
    <mergeCell ref="K75:X75"/>
    <mergeCell ref="A76:X76"/>
    <mergeCell ref="A73:B73"/>
    <mergeCell ref="D73:G73"/>
    <mergeCell ref="J73:L73"/>
    <mergeCell ref="O73:P73"/>
    <mergeCell ref="Q73:X73"/>
    <mergeCell ref="A74:X74"/>
    <mergeCell ref="A70:X70"/>
    <mergeCell ref="A71:X71"/>
    <mergeCell ref="A72:B72"/>
    <mergeCell ref="C72:H72"/>
    <mergeCell ref="I72:M72"/>
    <mergeCell ref="N72:Q72"/>
    <mergeCell ref="R72:X72"/>
    <mergeCell ref="A69:K69"/>
    <mergeCell ref="L69:M69"/>
    <mergeCell ref="N69:O69"/>
    <mergeCell ref="P69:R69"/>
    <mergeCell ref="S69:V69"/>
    <mergeCell ref="W69:X69"/>
    <mergeCell ref="A68:K68"/>
    <mergeCell ref="L68:M68"/>
    <mergeCell ref="N68:O68"/>
    <mergeCell ref="P68:R68"/>
    <mergeCell ref="S68:V68"/>
    <mergeCell ref="W68:X68"/>
    <mergeCell ref="A67:K67"/>
    <mergeCell ref="L67:M67"/>
    <mergeCell ref="N67:O67"/>
    <mergeCell ref="P67:R67"/>
    <mergeCell ref="S67:V67"/>
    <mergeCell ref="W67:X67"/>
    <mergeCell ref="A66:K66"/>
    <mergeCell ref="L66:M66"/>
    <mergeCell ref="N66:O66"/>
    <mergeCell ref="P66:R66"/>
    <mergeCell ref="S66:V66"/>
    <mergeCell ref="W66:X66"/>
    <mergeCell ref="A65:K65"/>
    <mergeCell ref="L65:M65"/>
    <mergeCell ref="N65:O65"/>
    <mergeCell ref="P65:R65"/>
    <mergeCell ref="S65:V65"/>
    <mergeCell ref="W65:X65"/>
    <mergeCell ref="A64:K64"/>
    <mergeCell ref="L64:M64"/>
    <mergeCell ref="N64:O64"/>
    <mergeCell ref="P64:R64"/>
    <mergeCell ref="S64:V64"/>
    <mergeCell ref="W64:X64"/>
    <mergeCell ref="A63:K63"/>
    <mergeCell ref="L63:M63"/>
    <mergeCell ref="N63:O63"/>
    <mergeCell ref="P63:R63"/>
    <mergeCell ref="S63:V63"/>
    <mergeCell ref="W63:X63"/>
    <mergeCell ref="A62:K62"/>
    <mergeCell ref="L62:M62"/>
    <mergeCell ref="N62:O62"/>
    <mergeCell ref="P62:R62"/>
    <mergeCell ref="S62:V62"/>
    <mergeCell ref="W62:X62"/>
    <mergeCell ref="A61:K61"/>
    <mergeCell ref="L61:M61"/>
    <mergeCell ref="N61:O61"/>
    <mergeCell ref="P61:R61"/>
    <mergeCell ref="S61:V61"/>
    <mergeCell ref="W61:X61"/>
    <mergeCell ref="A60:K60"/>
    <mergeCell ref="L60:M60"/>
    <mergeCell ref="N60:O60"/>
    <mergeCell ref="P60:R60"/>
    <mergeCell ref="S60:V60"/>
    <mergeCell ref="W60:X60"/>
    <mergeCell ref="A57:X57"/>
    <mergeCell ref="A58:X58"/>
    <mergeCell ref="A59:K59"/>
    <mergeCell ref="L59:M59"/>
    <mergeCell ref="N59:O59"/>
    <mergeCell ref="P59:R59"/>
    <mergeCell ref="S59:V59"/>
    <mergeCell ref="W59:X59"/>
    <mergeCell ref="A56:K56"/>
    <mergeCell ref="L56:M56"/>
    <mergeCell ref="N56:O56"/>
    <mergeCell ref="P56:R56"/>
    <mergeCell ref="S56:V56"/>
    <mergeCell ref="W56:X56"/>
    <mergeCell ref="A55:K55"/>
    <mergeCell ref="L55:M55"/>
    <mergeCell ref="N55:O55"/>
    <mergeCell ref="P55:R55"/>
    <mergeCell ref="S55:V55"/>
    <mergeCell ref="W55:X55"/>
    <mergeCell ref="A54:K54"/>
    <mergeCell ref="L54:M54"/>
    <mergeCell ref="N54:O54"/>
    <mergeCell ref="P54:R54"/>
    <mergeCell ref="S54:V54"/>
    <mergeCell ref="W54:X54"/>
    <mergeCell ref="A53:K53"/>
    <mergeCell ref="L53:M53"/>
    <mergeCell ref="N53:O53"/>
    <mergeCell ref="P53:R53"/>
    <mergeCell ref="S53:V53"/>
    <mergeCell ref="W53:X53"/>
    <mergeCell ref="A52:K52"/>
    <mergeCell ref="L52:M52"/>
    <mergeCell ref="N52:O52"/>
    <mergeCell ref="P52:R52"/>
    <mergeCell ref="S52:V52"/>
    <mergeCell ref="W52:X52"/>
    <mergeCell ref="A51:K51"/>
    <mergeCell ref="L51:M51"/>
    <mergeCell ref="N51:O51"/>
    <mergeCell ref="P51:R51"/>
    <mergeCell ref="S51:V51"/>
    <mergeCell ref="W51:X51"/>
    <mergeCell ref="A50:K50"/>
    <mergeCell ref="L50:M50"/>
    <mergeCell ref="N50:O50"/>
    <mergeCell ref="P50:R50"/>
    <mergeCell ref="S50:V50"/>
    <mergeCell ref="W50:X50"/>
    <mergeCell ref="A49:K49"/>
    <mergeCell ref="L49:M49"/>
    <mergeCell ref="N49:O49"/>
    <mergeCell ref="P49:R49"/>
    <mergeCell ref="S49:V49"/>
    <mergeCell ref="W49:X49"/>
    <mergeCell ref="A48:K48"/>
    <mergeCell ref="L48:M48"/>
    <mergeCell ref="N48:O48"/>
    <mergeCell ref="P48:R48"/>
    <mergeCell ref="S48:V48"/>
    <mergeCell ref="W48:X48"/>
    <mergeCell ref="A47:K47"/>
    <mergeCell ref="L47:M47"/>
    <mergeCell ref="N47:O47"/>
    <mergeCell ref="P47:R47"/>
    <mergeCell ref="S47:V47"/>
    <mergeCell ref="W47:X47"/>
    <mergeCell ref="A46:K46"/>
    <mergeCell ref="L46:M46"/>
    <mergeCell ref="N46:O46"/>
    <mergeCell ref="P46:R46"/>
    <mergeCell ref="S46:V46"/>
    <mergeCell ref="W46:X46"/>
    <mergeCell ref="A45:K45"/>
    <mergeCell ref="L45:M45"/>
    <mergeCell ref="N45:O45"/>
    <mergeCell ref="P45:R45"/>
    <mergeCell ref="S45:V45"/>
    <mergeCell ref="W45:X45"/>
    <mergeCell ref="A44:K44"/>
    <mergeCell ref="L44:M44"/>
    <mergeCell ref="N44:O44"/>
    <mergeCell ref="P44:R44"/>
    <mergeCell ref="S44:V44"/>
    <mergeCell ref="W44:X44"/>
    <mergeCell ref="A43:K43"/>
    <mergeCell ref="L43:M43"/>
    <mergeCell ref="N43:O43"/>
    <mergeCell ref="P43:R43"/>
    <mergeCell ref="S43:V43"/>
    <mergeCell ref="W43:X43"/>
    <mergeCell ref="A42:K42"/>
    <mergeCell ref="L42:M42"/>
    <mergeCell ref="N42:O42"/>
    <mergeCell ref="P42:R42"/>
    <mergeCell ref="S42:V42"/>
    <mergeCell ref="W42:X42"/>
    <mergeCell ref="A41:K41"/>
    <mergeCell ref="L41:M41"/>
    <mergeCell ref="N41:O41"/>
    <mergeCell ref="P41:R41"/>
    <mergeCell ref="S41:V41"/>
    <mergeCell ref="W41:X41"/>
    <mergeCell ref="A40:K40"/>
    <mergeCell ref="L40:M40"/>
    <mergeCell ref="N40:O40"/>
    <mergeCell ref="P40:R40"/>
    <mergeCell ref="S40:V40"/>
    <mergeCell ref="W40:X40"/>
    <mergeCell ref="A39:K39"/>
    <mergeCell ref="L39:M39"/>
    <mergeCell ref="N39:O39"/>
    <mergeCell ref="P39:R39"/>
    <mergeCell ref="S39:V39"/>
    <mergeCell ref="W39:X39"/>
    <mergeCell ref="A38:K38"/>
    <mergeCell ref="L38:M38"/>
    <mergeCell ref="N38:O38"/>
    <mergeCell ref="P38:R38"/>
    <mergeCell ref="S38:V38"/>
    <mergeCell ref="W38:X38"/>
    <mergeCell ref="A37:K37"/>
    <mergeCell ref="L37:M37"/>
    <mergeCell ref="N37:O37"/>
    <mergeCell ref="P37:R37"/>
    <mergeCell ref="S37:V37"/>
    <mergeCell ref="W37:X37"/>
    <mergeCell ref="A36:K36"/>
    <mergeCell ref="L36:M36"/>
    <mergeCell ref="N36:O36"/>
    <mergeCell ref="P36:R36"/>
    <mergeCell ref="S36:V36"/>
    <mergeCell ref="W36:X36"/>
    <mergeCell ref="A35:K35"/>
    <mergeCell ref="L35:M35"/>
    <mergeCell ref="N35:O35"/>
    <mergeCell ref="P35:R35"/>
    <mergeCell ref="S35:V35"/>
    <mergeCell ref="W35:X35"/>
    <mergeCell ref="A34:K34"/>
    <mergeCell ref="L34:M34"/>
    <mergeCell ref="N34:O34"/>
    <mergeCell ref="P34:R34"/>
    <mergeCell ref="S34:V34"/>
    <mergeCell ref="W34:X34"/>
    <mergeCell ref="A33:K33"/>
    <mergeCell ref="L33:M33"/>
    <mergeCell ref="N33:O33"/>
    <mergeCell ref="P33:R33"/>
    <mergeCell ref="S33:V33"/>
    <mergeCell ref="W33:X33"/>
    <mergeCell ref="A32:K32"/>
    <mergeCell ref="L32:M32"/>
    <mergeCell ref="N32:O32"/>
    <mergeCell ref="P32:R32"/>
    <mergeCell ref="S32:V32"/>
    <mergeCell ref="W32:X32"/>
    <mergeCell ref="A31:K31"/>
    <mergeCell ref="L31:M31"/>
    <mergeCell ref="N31:O31"/>
    <mergeCell ref="P31:R31"/>
    <mergeCell ref="S31:V31"/>
    <mergeCell ref="W31:X31"/>
    <mergeCell ref="A28:X28"/>
    <mergeCell ref="A29:X29"/>
    <mergeCell ref="A30:K30"/>
    <mergeCell ref="L30:M30"/>
    <mergeCell ref="N30:O30"/>
    <mergeCell ref="P30:R30"/>
    <mergeCell ref="S30:V30"/>
    <mergeCell ref="W30:X30"/>
    <mergeCell ref="A27:K27"/>
    <mergeCell ref="L27:M27"/>
    <mergeCell ref="N27:O27"/>
    <mergeCell ref="P27:R27"/>
    <mergeCell ref="S27:V27"/>
    <mergeCell ref="W27:X27"/>
    <mergeCell ref="A26:K26"/>
    <mergeCell ref="L26:M26"/>
    <mergeCell ref="N26:O26"/>
    <mergeCell ref="P26:R26"/>
    <mergeCell ref="S26:V26"/>
    <mergeCell ref="W26:X26"/>
    <mergeCell ref="A25:K25"/>
    <mergeCell ref="L25:M25"/>
    <mergeCell ref="N25:O25"/>
    <mergeCell ref="P25:R25"/>
    <mergeCell ref="S25:V25"/>
    <mergeCell ref="W25:X25"/>
    <mergeCell ref="A24:K24"/>
    <mergeCell ref="L24:M24"/>
    <mergeCell ref="N24:O24"/>
    <mergeCell ref="P24:R24"/>
    <mergeCell ref="S24:V24"/>
    <mergeCell ref="W24:X24"/>
    <mergeCell ref="A23:K23"/>
    <mergeCell ref="L23:M23"/>
    <mergeCell ref="N23:O23"/>
    <mergeCell ref="P23:R23"/>
    <mergeCell ref="S23:V23"/>
    <mergeCell ref="W23:X23"/>
    <mergeCell ref="A22:K22"/>
    <mergeCell ref="L22:M22"/>
    <mergeCell ref="N22:O22"/>
    <mergeCell ref="P22:R22"/>
    <mergeCell ref="S22:V22"/>
    <mergeCell ref="W22:X22"/>
    <mergeCell ref="A21:K21"/>
    <mergeCell ref="L21:M21"/>
    <mergeCell ref="N21:O21"/>
    <mergeCell ref="P21:R21"/>
    <mergeCell ref="S21:V21"/>
    <mergeCell ref="W21:X21"/>
    <mergeCell ref="A20:K20"/>
    <mergeCell ref="L20:M20"/>
    <mergeCell ref="N20:O20"/>
    <mergeCell ref="P20:R20"/>
    <mergeCell ref="S20:V20"/>
    <mergeCell ref="W20:X20"/>
    <mergeCell ref="A19:K19"/>
    <mergeCell ref="L19:M19"/>
    <mergeCell ref="N19:O19"/>
    <mergeCell ref="P19:R19"/>
    <mergeCell ref="S19:V19"/>
    <mergeCell ref="W19:X19"/>
    <mergeCell ref="A18:K18"/>
    <mergeCell ref="L18:M18"/>
    <mergeCell ref="N18:O18"/>
    <mergeCell ref="P18:R18"/>
    <mergeCell ref="S18:V18"/>
    <mergeCell ref="W18:X18"/>
    <mergeCell ref="A17:K17"/>
    <mergeCell ref="L17:M17"/>
    <mergeCell ref="N17:O17"/>
    <mergeCell ref="P17:R17"/>
    <mergeCell ref="S17:V17"/>
    <mergeCell ref="W17:X17"/>
    <mergeCell ref="A16:K16"/>
    <mergeCell ref="L16:M16"/>
    <mergeCell ref="N16:O16"/>
    <mergeCell ref="P16:R16"/>
    <mergeCell ref="S16:V16"/>
    <mergeCell ref="W16:X16"/>
    <mergeCell ref="A15:K15"/>
    <mergeCell ref="L15:M15"/>
    <mergeCell ref="N15:O15"/>
    <mergeCell ref="P15:R15"/>
    <mergeCell ref="S15:V15"/>
    <mergeCell ref="W15:X15"/>
    <mergeCell ref="A14:K14"/>
    <mergeCell ref="L14:M14"/>
    <mergeCell ref="N14:O14"/>
    <mergeCell ref="P14:R14"/>
    <mergeCell ref="S14:V14"/>
    <mergeCell ref="W14:X14"/>
    <mergeCell ref="A13:K13"/>
    <mergeCell ref="L13:M13"/>
    <mergeCell ref="N13:O13"/>
    <mergeCell ref="P13:R13"/>
    <mergeCell ref="S13:V13"/>
    <mergeCell ref="W13:X13"/>
    <mergeCell ref="A12:K12"/>
    <mergeCell ref="L12:M12"/>
    <mergeCell ref="N12:O12"/>
    <mergeCell ref="P12:R12"/>
    <mergeCell ref="S12:V12"/>
    <mergeCell ref="W12:X12"/>
    <mergeCell ref="A11:K11"/>
    <mergeCell ref="L11:M11"/>
    <mergeCell ref="N11:O11"/>
    <mergeCell ref="P11:R11"/>
    <mergeCell ref="S11:V11"/>
    <mergeCell ref="W11:X11"/>
    <mergeCell ref="A9:X9"/>
    <mergeCell ref="A10:K10"/>
    <mergeCell ref="L10:M10"/>
    <mergeCell ref="N10:O10"/>
    <mergeCell ref="P10:R10"/>
    <mergeCell ref="S10:V10"/>
    <mergeCell ref="W10:X10"/>
    <mergeCell ref="A6:F6"/>
    <mergeCell ref="G6:T6"/>
    <mergeCell ref="U6:W6"/>
    <mergeCell ref="B7:W7"/>
    <mergeCell ref="A8:D8"/>
    <mergeCell ref="E8:S8"/>
    <mergeCell ref="T8:W8"/>
    <mergeCell ref="A1:W1"/>
    <mergeCell ref="A2:W2"/>
    <mergeCell ref="A3:U3"/>
    <mergeCell ref="V3:W3"/>
    <mergeCell ref="A4:E5"/>
    <mergeCell ref="F4:T5"/>
    <mergeCell ref="U4:W4"/>
    <mergeCell ref="U5:W5"/>
  </mergeCells>
  <pageMargins left="0.39370078740157483" right="0" top="0.39370078740157483" bottom="0" header="0.5" footer="0.5"/>
  <pageSetup paperSize="0" firstPageNumber="4294967295" orientation="landscape" horizontalDpi="0" verticalDpi="0" copies="0"/>
  <headerFooter alignWithMargins="0">
    <oddFooter>&amp;CСтраница &amp;С из &amp;К</oddFooter>
  </headerFooter>
  <rowBreaks count="2" manualBreakCount="2">
    <brk id="28" max="16383" man="1"/>
    <brk id="57" max="16383" man="1"/>
  </rowBreaks>
  <colBreaks count="2" manualBreakCount="2">
    <brk max="1048575" man="1"/>
    <brk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0503117 Отчет об исп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2022-01-28T06:27:01Z</dcterms:created>
  <dcterms:modified xsi:type="dcterms:W3CDTF">2022-01-28T06:27:01Z</dcterms:modified>
</cp:coreProperties>
</file>